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filepsb\FINANCE\Shared\SSSHARE\MGTACCT\Audit 23-24\Taxes, LID, &amp; TIF 23-24\00 Tax Payments to Jurisdictions 23-24\"/>
    </mc:Choice>
  </mc:AlternateContent>
  <xr:revisionPtr revIDLastSave="0" documentId="13_ncr:1_{F7AD97D8-4F61-4394-B82B-BE4053F8F366}" xr6:coauthVersionLast="47" xr6:coauthVersionMax="47" xr10:uidLastSave="{00000000-0000-0000-0000-000000000000}"/>
  <bookViews>
    <workbookView xWindow="60" yWindow="60" windowWidth="27885" windowHeight="15600" tabRatio="691" xr2:uid="{00000000-000D-0000-FFFF-FFFF00000000}"/>
  </bookViews>
  <sheets>
    <sheet name="Hillsboro Urban Renewal (700)" sheetId="101" r:id="rId1"/>
    <sheet name="Total Taxes Receivable" sheetId="1" r:id="rId2"/>
    <sheet name="Certified Tax Collections" sheetId="154" r:id="rId3"/>
  </sheets>
  <definedNames>
    <definedName name="_xlnm.Print_Area" localSheetId="0">'Hillsboro Urban Renewal (700)'!$A$5:$N$30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8" i="101" l="1"/>
  <c r="G19" i="101" l="1"/>
  <c r="G22" i="101" s="1"/>
  <c r="C18" i="1" l="1"/>
  <c r="M8" i="101"/>
  <c r="K8" i="101"/>
  <c r="P16" i="101"/>
  <c r="P17" i="101"/>
  <c r="M9" i="101"/>
  <c r="M10" i="101"/>
  <c r="M11" i="101"/>
  <c r="M12" i="101"/>
  <c r="M13" i="101"/>
  <c r="M14" i="101"/>
  <c r="M15" i="101"/>
  <c r="K4" i="1"/>
  <c r="F15" i="1"/>
  <c r="K11" i="1"/>
  <c r="K14" i="154"/>
  <c r="L17" i="1"/>
  <c r="I11" i="1"/>
  <c r="K37" i="154"/>
  <c r="M36" i="154"/>
  <c r="K36" i="154"/>
  <c r="K35" i="154"/>
  <c r="K34" i="154"/>
  <c r="K33" i="154"/>
  <c r="K32" i="154"/>
  <c r="J31" i="154"/>
  <c r="I31" i="154"/>
  <c r="H31" i="154"/>
  <c r="G31" i="154"/>
  <c r="F31" i="154"/>
  <c r="E31" i="154"/>
  <c r="D31" i="154"/>
  <c r="C31" i="154"/>
  <c r="K31" i="154" s="1"/>
  <c r="K30" i="154"/>
  <c r="K29" i="154"/>
  <c r="K28" i="154"/>
  <c r="K27" i="154"/>
  <c r="K23" i="154"/>
  <c r="K22" i="154"/>
  <c r="G21" i="154"/>
  <c r="G24" i="154" s="1"/>
  <c r="G25" i="154" s="1"/>
  <c r="J20" i="154"/>
  <c r="K20" i="154" s="1"/>
  <c r="I20" i="154"/>
  <c r="H20" i="154"/>
  <c r="G20" i="154"/>
  <c r="F20" i="154"/>
  <c r="E20" i="154"/>
  <c r="D20" i="154"/>
  <c r="C20" i="154"/>
  <c r="K19" i="154"/>
  <c r="K18" i="154"/>
  <c r="K17" i="154"/>
  <c r="J16" i="154"/>
  <c r="J21" i="154" s="1"/>
  <c r="J24" i="154" s="1"/>
  <c r="I16" i="154"/>
  <c r="I21" i="154" s="1"/>
  <c r="I24" i="154" s="1"/>
  <c r="I25" i="154" s="1"/>
  <c r="H16" i="154"/>
  <c r="H21" i="154" s="1"/>
  <c r="H24" i="154" s="1"/>
  <c r="H25" i="154" s="1"/>
  <c r="G16" i="154"/>
  <c r="F16" i="154"/>
  <c r="F21" i="154" s="1"/>
  <c r="F24" i="154" s="1"/>
  <c r="F25" i="154" s="1"/>
  <c r="E16" i="154"/>
  <c r="E21" i="154" s="1"/>
  <c r="E24" i="154" s="1"/>
  <c r="E25" i="154" s="1"/>
  <c r="D16" i="154"/>
  <c r="D21" i="154" s="1"/>
  <c r="D24" i="154" s="1"/>
  <c r="D25" i="154" s="1"/>
  <c r="K15" i="154"/>
  <c r="C13" i="154"/>
  <c r="C16" i="154" s="1"/>
  <c r="K12" i="154"/>
  <c r="K11" i="154"/>
  <c r="K10" i="154"/>
  <c r="K9" i="154"/>
  <c r="K13" i="154" s="1"/>
  <c r="L5" i="1"/>
  <c r="I5" i="1"/>
  <c r="K5" i="1"/>
  <c r="I4" i="1"/>
  <c r="L4" i="1" s="1"/>
  <c r="N8" i="101" l="1"/>
  <c r="L11" i="1"/>
  <c r="K16" i="154"/>
  <c r="C21" i="154"/>
  <c r="M20" i="154"/>
  <c r="K21" i="154" l="1"/>
  <c r="C24" i="154"/>
  <c r="C25" i="154" l="1"/>
  <c r="K24" i="154"/>
  <c r="K9" i="101" l="1"/>
  <c r="N9" i="101" l="1"/>
  <c r="P9" i="101"/>
  <c r="O19" i="101" l="1"/>
  <c r="J19" i="101"/>
  <c r="B19" i="101"/>
  <c r="D19" i="101"/>
  <c r="E19" i="101"/>
  <c r="I19" i="101"/>
  <c r="K6" i="1" l="1"/>
  <c r="K10" i="1"/>
  <c r="K7" i="1"/>
  <c r="I7" i="1"/>
  <c r="L7" i="1" s="1"/>
  <c r="G15" i="1"/>
  <c r="K9" i="1"/>
  <c r="H15" i="1"/>
  <c r="I9" i="1"/>
  <c r="L9" i="1" s="1"/>
  <c r="I8" i="1"/>
  <c r="L8" i="1" s="1"/>
  <c r="E15" i="1"/>
  <c r="I6" i="1"/>
  <c r="L6" i="1" s="1"/>
  <c r="I10" i="1"/>
  <c r="L10" i="1" s="1"/>
  <c r="K8" i="1"/>
  <c r="L15" i="1" l="1"/>
  <c r="L19" i="1" s="1"/>
  <c r="I15" i="1"/>
  <c r="K14" i="101"/>
  <c r="K11" i="101"/>
  <c r="N11" i="101" l="1"/>
  <c r="P11" i="101"/>
  <c r="N14" i="101"/>
  <c r="P14" i="101"/>
  <c r="K13" i="101"/>
  <c r="P13" i="101" l="1"/>
  <c r="N13" i="101"/>
  <c r="K12" i="101"/>
  <c r="K10" i="101"/>
  <c r="N12" i="101" l="1"/>
  <c r="P12" i="101"/>
  <c r="N10" i="101"/>
  <c r="P10" i="101"/>
  <c r="L19" i="101"/>
  <c r="K15" i="101" l="1"/>
  <c r="N15" i="101" l="1"/>
  <c r="P15" i="101"/>
  <c r="C9" i="101"/>
  <c r="C15" i="1"/>
  <c r="J15" i="1"/>
  <c r="K15" i="1"/>
  <c r="A58" i="1"/>
  <c r="D15" i="1" l="1"/>
  <c r="C10" i="101" l="1"/>
  <c r="C11" i="101" l="1"/>
  <c r="C12" i="101" l="1"/>
  <c r="C13" i="101" l="1"/>
  <c r="C15" i="101" l="1"/>
  <c r="B15" i="1"/>
  <c r="C14" i="101" l="1"/>
  <c r="C19" i="101" s="1"/>
  <c r="F19" i="101" l="1"/>
  <c r="N19" i="101" l="1"/>
  <c r="N23" i="101" s="1"/>
  <c r="M19" i="101"/>
  <c r="H19" i="101"/>
  <c r="P19" i="101" l="1"/>
  <c r="K19" i="101"/>
</calcChain>
</file>

<file path=xl/sharedStrings.xml><?xml version="1.0" encoding="utf-8"?>
<sst xmlns="http://schemas.openxmlformats.org/spreadsheetml/2006/main" count="182" uniqueCount="119">
  <si>
    <t>Balance</t>
  </si>
  <si>
    <t>Add (Deduct)</t>
  </si>
  <si>
    <t>Corrections</t>
  </si>
  <si>
    <t>&amp; Deductions</t>
  </si>
  <si>
    <t>Cash</t>
  </si>
  <si>
    <t>Collections</t>
  </si>
  <si>
    <t>Discounts</t>
  </si>
  <si>
    <t>Allowed</t>
  </si>
  <si>
    <t>Add</t>
  </si>
  <si>
    <t>Interest</t>
  </si>
  <si>
    <t>Collected</t>
  </si>
  <si>
    <t>Current</t>
  </si>
  <si>
    <t>Levy</t>
  </si>
  <si>
    <t>Totals</t>
  </si>
  <si>
    <t>Fiscal Year</t>
  </si>
  <si>
    <t>Crossfoot</t>
  </si>
  <si>
    <t>Variance (s/b 0.00)</t>
  </si>
  <si>
    <t>per G/L</t>
  </si>
  <si>
    <t>Rounding Adjustments</t>
  </si>
  <si>
    <t>Total</t>
  </si>
  <si>
    <t>2017-18</t>
  </si>
  <si>
    <t>2018-19</t>
  </si>
  <si>
    <t>Distributions</t>
  </si>
  <si>
    <r>
      <t xml:space="preserve">Variance </t>
    </r>
    <r>
      <rPr>
        <b/>
        <vertAlign val="superscript"/>
        <sz val="10"/>
        <rFont val="Calibri"/>
        <family val="2"/>
        <scheme val="minor"/>
      </rPr>
      <t>(1)</t>
    </r>
  </si>
  <si>
    <t>2019-20</t>
  </si>
  <si>
    <t>2020-21</t>
  </si>
  <si>
    <t>Delq. Interest</t>
  </si>
  <si>
    <t>Property Tax</t>
  </si>
  <si>
    <t>Tier I Delq Int</t>
  </si>
  <si>
    <t>Tier II Delq Int</t>
  </si>
  <si>
    <t>2021-22</t>
  </si>
  <si>
    <t>2016-17 &amp; Prior</t>
  </si>
  <si>
    <t>2022-23</t>
  </si>
  <si>
    <r>
      <t>(1)</t>
    </r>
    <r>
      <rPr>
        <sz val="10"/>
        <rFont val="Calibri"/>
        <family val="2"/>
        <scheme val="minor"/>
      </rPr>
      <t xml:space="preserve"> The FY 2016-17 &amp; Prior variance (Column D) is due to a change in the allocation rate for all payments received from tax years of 2016-17 and prior.</t>
    </r>
  </si>
  <si>
    <t>2023-24</t>
  </si>
  <si>
    <t>(Add) Deduct</t>
  </si>
  <si>
    <t>Sum of LEVY INCR
Sum of LEVY DECR
Sum of TAX WRITE OFF</t>
  </si>
  <si>
    <t>Sum of TAX PAID</t>
  </si>
  <si>
    <t>Sum of DISCOUNT</t>
  </si>
  <si>
    <t>Sum of BEG. TAX DUE</t>
  </si>
  <si>
    <t>01 FY 2023-24 Property Tax District Receivable Summary Report</t>
  </si>
  <si>
    <t>Sum of ENDING TAX DUE</t>
  </si>
  <si>
    <t>02 FY 23-24 Property Tax Turnover Report</t>
  </si>
  <si>
    <t>Sum of Interest Paid
Sum of Judgment Interest</t>
  </si>
  <si>
    <t>Sum of Tier 1</t>
  </si>
  <si>
    <t>Sum of Tier 2</t>
  </si>
  <si>
    <t>(b)</t>
  </si>
  <si>
    <t>(a)</t>
  </si>
  <si>
    <t xml:space="preserve"> (c)</t>
  </si>
  <si>
    <t>(d)</t>
  </si>
  <si>
    <t xml:space="preserve"> (e)</t>
  </si>
  <si>
    <t xml:space="preserve"> (e1)</t>
  </si>
  <si>
    <t xml:space="preserve"> (e2)</t>
  </si>
  <si>
    <t>(g)</t>
  </si>
  <si>
    <t xml:space="preserve"> (e3)</t>
  </si>
  <si>
    <t>(f)</t>
  </si>
  <si>
    <t>SUMMARY OF PROPERTY TAX COLLECTIONS FOR FISCAL YEAR ENDING June 30, 2024 (ORS 311.531)</t>
  </si>
  <si>
    <t>For Office Use Only</t>
  </si>
  <si>
    <t>Date Received</t>
  </si>
  <si>
    <t>Date____7/31/24__________County of______Washington_________________Office of___Assessment &amp; Taxation___________Contact Person____Lisa Argyle_______Telephone Number______503-846-3905______</t>
  </si>
  <si>
    <t>ITEM</t>
  </si>
  <si>
    <t>Prior Years</t>
  </si>
  <si>
    <t>Total For All Years</t>
  </si>
  <si>
    <t>AMOUNT OF TAXES CERTIFIED</t>
  </si>
  <si>
    <t>1. Total Amount Certified</t>
  </si>
  <si>
    <t>2. Real Property</t>
  </si>
  <si>
    <t>3. Personal Property</t>
  </si>
  <si>
    <t>4. Centrally Assessed by DOR (i.e. utilities, transportation, etc.)</t>
  </si>
  <si>
    <t>5. Manufactured Structures</t>
  </si>
  <si>
    <t>6. Total Amount Certified tax year 2023-24 (total of lines 2–5)</t>
  </si>
  <si>
    <t>7. Uncollected Balance as of 7-1-23 [including deferred billing credits]</t>
  </si>
  <si>
    <t>8. Amount Added to Rolls</t>
  </si>
  <si>
    <t xml:space="preserve"> (c1)</t>
  </si>
  <si>
    <t>9. Total of Lines 6–8</t>
  </si>
  <si>
    <t>10. Personal Property Taxes Cancelled By Order of County Court</t>
  </si>
  <si>
    <t>11. Real Property Foreclosures</t>
  </si>
  <si>
    <t>12. Other Corrections, Cancellations, etc.</t>
  </si>
  <si>
    <t>13. Total (Noncash) Credits (total of lines 10–12)</t>
  </si>
  <si>
    <t xml:space="preserve"> (c2)</t>
  </si>
  <si>
    <t>14. Net Taxes For Collection (line 9 less line 13)</t>
  </si>
  <si>
    <t>15. Discounts Allowed</t>
  </si>
  <si>
    <t>16. Total Taxes Collected</t>
  </si>
  <si>
    <t>17. Total Remaining Uncollected 6-30-24 (line 14 less line 15 &amp; 16)</t>
  </si>
  <si>
    <t>18. Percentage Collected [1.00 minus (line 17 divided by line 14)]</t>
  </si>
  <si>
    <t>TAXES REMAINING UNCOLLECTED AS OF 6-30-24</t>
  </si>
  <si>
    <t>19. Real Property</t>
  </si>
  <si>
    <t>20. Personal Property</t>
  </si>
  <si>
    <t>21. Centrally Assessed by DOR (i.e. utilities, transportation, etc.)</t>
  </si>
  <si>
    <t>22. Manufactured Structures</t>
  </si>
  <si>
    <t>23. Total Remaining Uncollected 6-30-24 (total of lines 19-22)</t>
  </si>
  <si>
    <t>24. Undistributed Tax in Potential Refund Credit Fund (ORS 305.286) as of 6-30-24</t>
  </si>
  <si>
    <t>25. Undistributed Tax in Appeal Reserve Account (ORS 311.814) as of 6-30-24</t>
  </si>
  <si>
    <t>26. CATF Interest: 35.12% share from all districts (Tier 1)</t>
  </si>
  <si>
    <t>27. Additional CATF Interest: Additional 25% From Cities &amp; Special Districts (Tier 2)</t>
  </si>
  <si>
    <t>28. Interest Distributed to Districts</t>
  </si>
  <si>
    <t>29. Refund Interest Paid</t>
  </si>
  <si>
    <t>Email Address:</t>
  </si>
  <si>
    <t>dor.research@oregon.gov</t>
  </si>
  <si>
    <t>I certify that these tables are a correct summary of transactions affecting the property tax rolls in fiscal year ending June 30, 2024, and the amounts remaining uncollected as of the same date.</t>
  </si>
  <si>
    <t>Mailing Address:</t>
  </si>
  <si>
    <t>Oregon Dept. of Revenue</t>
  </si>
  <si>
    <t>Research Section</t>
  </si>
  <si>
    <t xml:space="preserve">                            ______________________________________________________________</t>
  </si>
  <si>
    <t>____________________________________________________</t>
  </si>
  <si>
    <t>__________________________________</t>
  </si>
  <si>
    <t>955 Center St., NE</t>
  </si>
  <si>
    <t xml:space="preserve">                                    Signature                                                 </t>
  </si>
  <si>
    <t xml:space="preserve">   Title</t>
  </si>
  <si>
    <t xml:space="preserve">   Date</t>
  </si>
  <si>
    <t>Salem, OR  97301-2555</t>
  </si>
  <si>
    <r>
      <t>Questions:</t>
    </r>
    <r>
      <rPr>
        <sz val="12"/>
        <rFont val="Calibri"/>
        <family val="2"/>
        <scheme val="minor"/>
      </rPr>
      <t xml:space="preserve"> Contact Linda Kroon, Accountant II, Finance Department, linda_kroon@washingtoncountyor.gov</t>
    </r>
  </si>
  <si>
    <t>Balance per Certified Tax Collections</t>
  </si>
  <si>
    <t>Sum of Refund Interest
Sum of Credit Bal Adj.
Sum of Direct Dist.</t>
  </si>
  <si>
    <t>Sum of Refund Interest
Sum of Credit Bal Adj.</t>
  </si>
  <si>
    <t>03 FY 23-24 Property Tax Turnover GL Detail</t>
  </si>
  <si>
    <t>Net Distribution PIVOT Example</t>
  </si>
  <si>
    <t>Beginning</t>
  </si>
  <si>
    <t>Ending</t>
  </si>
  <si>
    <t>New Reports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</si>
</sst>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"/>
  </numFmts>
  <fonts count="25" x14ac:knownFonts="1">
    <font>
      <sz val="10"/>
      <name val="Arial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vertAlign val="superscript"/>
      <sz val="10"/>
      <name val="Calibri"/>
      <family val="2"/>
      <scheme val="minor"/>
    </font>
    <font>
      <b/>
      <sz val="14"/>
      <name val="Arial"/>
      <family val="2"/>
    </font>
    <font>
      <sz val="8"/>
      <name val="Arial"/>
      <family val="2"/>
    </font>
    <font>
      <sz val="9"/>
      <name val="Arial"/>
      <family val="2"/>
    </font>
    <font>
      <sz val="7.5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10"/>
      <name val="MS Sans Serif"/>
    </font>
    <font>
      <b/>
      <sz val="10"/>
      <name val="Arial"/>
      <family val="2"/>
    </font>
    <font>
      <sz val="6"/>
      <name val="Arial"/>
      <family val="2"/>
    </font>
    <font>
      <b/>
      <sz val="7.5"/>
      <name val="Arial"/>
      <family val="2"/>
    </font>
    <font>
      <b/>
      <sz val="7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/>
    <xf numFmtId="0" fontId="10" fillId="0" borderId="0"/>
    <xf numFmtId="43" fontId="11" fillId="0" borderId="0" applyFont="0" applyFill="0" applyBorder="0" applyAlignment="0" applyProtection="0"/>
    <xf numFmtId="0" fontId="1" fillId="0" borderId="0"/>
    <xf numFmtId="0" fontId="4" fillId="0" borderId="0"/>
    <xf numFmtId="43" fontId="20" fillId="0" borderId="0" applyFont="0" applyFill="0" applyBorder="0" applyAlignment="0" applyProtection="0"/>
  </cellStyleXfs>
  <cellXfs count="97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/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left" indent="2"/>
    </xf>
    <xf numFmtId="43" fontId="5" fillId="0" borderId="0" xfId="1" applyFont="1" applyFill="1"/>
    <xf numFmtId="43" fontId="5" fillId="0" borderId="0" xfId="1" applyFont="1"/>
    <xf numFmtId="43" fontId="5" fillId="0" borderId="0" xfId="0" applyNumberFormat="1" applyFont="1"/>
    <xf numFmtId="43" fontId="5" fillId="0" borderId="0" xfId="1" applyFont="1" applyBorder="1"/>
    <xf numFmtId="0" fontId="5" fillId="0" borderId="0" xfId="0" applyFont="1" applyAlignment="1">
      <alignment horizontal="left" indent="1"/>
    </xf>
    <xf numFmtId="43" fontId="5" fillId="0" borderId="3" xfId="1" applyFont="1" applyBorder="1"/>
    <xf numFmtId="43" fontId="6" fillId="0" borderId="2" xfId="0" applyNumberFormat="1" applyFont="1" applyBorder="1"/>
    <xf numFmtId="43" fontId="6" fillId="0" borderId="0" xfId="0" applyNumberFormat="1" applyFont="1"/>
    <xf numFmtId="43" fontId="6" fillId="0" borderId="2" xfId="1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43" fontId="8" fillId="0" borderId="0" xfId="1" applyFont="1"/>
    <xf numFmtId="43" fontId="8" fillId="0" borderId="0" xfId="1" applyFont="1" applyFill="1"/>
    <xf numFmtId="0" fontId="8" fillId="0" borderId="0" xfId="0" applyFont="1" applyAlignment="1">
      <alignment horizontal="left" indent="1"/>
    </xf>
    <xf numFmtId="43" fontId="7" fillId="0" borderId="2" xfId="0" applyNumberFormat="1" applyFont="1" applyBorder="1"/>
    <xf numFmtId="43" fontId="7" fillId="0" borderId="0" xfId="0" applyNumberFormat="1" applyFont="1"/>
    <xf numFmtId="0" fontId="9" fillId="0" borderId="0" xfId="0" applyFont="1"/>
    <xf numFmtId="0" fontId="0" fillId="0" borderId="0" xfId="0" applyAlignment="1">
      <alignment vertical="top" wrapText="1"/>
    </xf>
    <xf numFmtId="0" fontId="8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7" fillId="0" borderId="1" xfId="0" applyFont="1" applyBorder="1"/>
    <xf numFmtId="1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0" fontId="7" fillId="0" borderId="1" xfId="2" applyNumberFormat="1" applyFont="1" applyFill="1" applyBorder="1" applyAlignment="1">
      <alignment horizontal="center"/>
    </xf>
    <xf numFmtId="14" fontId="7" fillId="0" borderId="0" xfId="0" applyNumberFormat="1" applyFont="1"/>
    <xf numFmtId="10" fontId="6" fillId="2" borderId="1" xfId="2" applyNumberFormat="1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43" fontId="6" fillId="0" borderId="0" xfId="0" applyNumberFormat="1" applyFont="1" applyAlignment="1">
      <alignment horizontal="center"/>
    </xf>
    <xf numFmtId="14" fontId="6" fillId="0" borderId="0" xfId="0" applyNumberFormat="1" applyFont="1" applyAlignment="1">
      <alignment horizontal="center"/>
    </xf>
    <xf numFmtId="43" fontId="5" fillId="0" borderId="0" xfId="1" applyFont="1" applyFill="1" applyAlignment="1">
      <alignment horizontal="center"/>
    </xf>
    <xf numFmtId="43" fontId="8" fillId="0" borderId="0" xfId="0" applyNumberFormat="1" applyFont="1"/>
    <xf numFmtId="0" fontId="7" fillId="0" borderId="0" xfId="0" applyFont="1" applyAlignment="1">
      <alignment horizontal="left" indent="2"/>
    </xf>
    <xf numFmtId="0" fontId="4" fillId="0" borderId="0" xfId="9"/>
    <xf numFmtId="0" fontId="15" fillId="0" borderId="5" xfId="9" applyFont="1" applyBorder="1" applyAlignment="1">
      <alignment horizontal="centerContinuous"/>
    </xf>
    <xf numFmtId="0" fontId="15" fillId="0" borderId="6" xfId="9" applyFont="1" applyBorder="1" applyAlignment="1">
      <alignment horizontal="centerContinuous"/>
    </xf>
    <xf numFmtId="0" fontId="15" fillId="0" borderId="7" xfId="9" applyFont="1" applyBorder="1"/>
    <xf numFmtId="0" fontId="4" fillId="0" borderId="4" xfId="9" applyBorder="1"/>
    <xf numFmtId="0" fontId="16" fillId="0" borderId="0" xfId="9" applyFont="1"/>
    <xf numFmtId="0" fontId="17" fillId="0" borderId="0" xfId="9" applyFont="1"/>
    <xf numFmtId="0" fontId="4" fillId="0" borderId="7" xfId="9" applyBorder="1"/>
    <xf numFmtId="0" fontId="4" fillId="0" borderId="8" xfId="9" applyBorder="1"/>
    <xf numFmtId="0" fontId="4" fillId="0" borderId="9" xfId="9" applyBorder="1"/>
    <xf numFmtId="0" fontId="18" fillId="0" borderId="10" xfId="9" applyFont="1" applyBorder="1" applyAlignment="1">
      <alignment horizontal="center"/>
    </xf>
    <xf numFmtId="0" fontId="18" fillId="0" borderId="11" xfId="9" applyFont="1" applyBorder="1" applyAlignment="1">
      <alignment horizontal="center"/>
    </xf>
    <xf numFmtId="0" fontId="18" fillId="0" borderId="12" xfId="9" applyFont="1" applyBorder="1" applyAlignment="1">
      <alignment horizontal="center"/>
    </xf>
    <xf numFmtId="0" fontId="18" fillId="0" borderId="13" xfId="9" applyFont="1" applyBorder="1" applyAlignment="1">
      <alignment horizontal="center"/>
    </xf>
    <xf numFmtId="0" fontId="4" fillId="5" borderId="14" xfId="9" applyFill="1" applyBorder="1"/>
    <xf numFmtId="0" fontId="4" fillId="5" borderId="15" xfId="9" applyFill="1" applyBorder="1"/>
    <xf numFmtId="0" fontId="4" fillId="0" borderId="13" xfId="9" applyBorder="1"/>
    <xf numFmtId="4" fontId="4" fillId="0" borderId="14" xfId="9" applyNumberFormat="1" applyBorder="1"/>
    <xf numFmtId="4" fontId="4" fillId="5" borderId="14" xfId="9" applyNumberFormat="1" applyFill="1" applyBorder="1"/>
    <xf numFmtId="4" fontId="4" fillId="5" borderId="15" xfId="9" applyNumberFormat="1" applyFill="1" applyBorder="1"/>
    <xf numFmtId="4" fontId="4" fillId="0" borderId="15" xfId="9" applyNumberFormat="1" applyBorder="1"/>
    <xf numFmtId="0" fontId="4" fillId="0" borderId="0" xfId="9" quotePrefix="1"/>
    <xf numFmtId="0" fontId="19" fillId="0" borderId="13" xfId="9" applyFont="1" applyBorder="1"/>
    <xf numFmtId="43" fontId="4" fillId="0" borderId="0" xfId="10" applyFont="1"/>
    <xf numFmtId="4" fontId="21" fillId="0" borderId="14" xfId="9" applyNumberFormat="1" applyFont="1" applyBorder="1"/>
    <xf numFmtId="4" fontId="21" fillId="0" borderId="15" xfId="9" applyNumberFormat="1" applyFont="1" applyBorder="1"/>
    <xf numFmtId="164" fontId="4" fillId="0" borderId="14" xfId="9" applyNumberFormat="1" applyBorder="1"/>
    <xf numFmtId="4" fontId="4" fillId="0" borderId="16" xfId="9" applyNumberFormat="1" applyBorder="1"/>
    <xf numFmtId="0" fontId="4" fillId="0" borderId="17" xfId="9" applyBorder="1"/>
    <xf numFmtId="4" fontId="4" fillId="0" borderId="18" xfId="9" applyNumberFormat="1" applyBorder="1"/>
    <xf numFmtId="4" fontId="4" fillId="0" borderId="19" xfId="9" applyNumberFormat="1" applyBorder="1"/>
    <xf numFmtId="0" fontId="22" fillId="0" borderId="0" xfId="9" applyFont="1"/>
    <xf numFmtId="0" fontId="17" fillId="0" borderId="0" xfId="9" applyFont="1" applyAlignment="1">
      <alignment horizontal="right"/>
    </xf>
    <xf numFmtId="0" fontId="23" fillId="0" borderId="0" xfId="9" applyFont="1" applyAlignment="1">
      <alignment horizontal="left"/>
    </xf>
    <xf numFmtId="0" fontId="24" fillId="0" borderId="0" xfId="9" applyFont="1"/>
    <xf numFmtId="0" fontId="15" fillId="0" borderId="0" xfId="9" applyFont="1"/>
    <xf numFmtId="0" fontId="6" fillId="4" borderId="0" xfId="0" applyFont="1" applyFill="1" applyAlignment="1">
      <alignment horizontal="center"/>
    </xf>
    <xf numFmtId="0" fontId="6" fillId="4" borderId="1" xfId="0" applyFont="1" applyFill="1" applyBorder="1" applyAlignment="1">
      <alignment horizontal="center"/>
    </xf>
    <xf numFmtId="43" fontId="7" fillId="7" borderId="2" xfId="0" applyNumberFormat="1" applyFont="1" applyFill="1" applyBorder="1"/>
    <xf numFmtId="43" fontId="7" fillId="6" borderId="2" xfId="0" applyNumberFormat="1" applyFont="1" applyFill="1" applyBorder="1"/>
    <xf numFmtId="43" fontId="6" fillId="7" borderId="2" xfId="0" applyNumberFormat="1" applyFont="1" applyFill="1" applyBorder="1"/>
    <xf numFmtId="43" fontId="6" fillId="6" borderId="2" xfId="0" applyNumberFormat="1" applyFont="1" applyFill="1" applyBorder="1"/>
    <xf numFmtId="0" fontId="6" fillId="8" borderId="0" xfId="0" applyFont="1" applyFill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14" fillId="0" borderId="0" xfId="9" applyFont="1" applyAlignment="1">
      <alignment horizontal="center"/>
    </xf>
    <xf numFmtId="0" fontId="14" fillId="0" borderId="4" xfId="9" applyFont="1" applyBorder="1" applyAlignment="1">
      <alignment horizontal="center"/>
    </xf>
    <xf numFmtId="0" fontId="15" fillId="0" borderId="0" xfId="9" applyFont="1" applyAlignment="1">
      <alignment horizontal="left"/>
    </xf>
    <xf numFmtId="0" fontId="5" fillId="0" borderId="0" xfId="0" applyFont="1" applyBorder="1"/>
  </cellXfs>
  <cellStyles count="11">
    <cellStyle name="Comma" xfId="1" builtinId="3"/>
    <cellStyle name="Comma 2" xfId="7" xr:uid="{00000000-0005-0000-0000-000001000000}"/>
    <cellStyle name="Comma 3" xfId="10" xr:uid="{8EB43CC1-6260-440F-9E10-452AB73D4D70}"/>
    <cellStyle name="Normal" xfId="0" builtinId="0"/>
    <cellStyle name="Normal 2" xfId="3" xr:uid="{00000000-0005-0000-0000-000003000000}"/>
    <cellStyle name="Normal 2 2" xfId="9" xr:uid="{99C1632A-F0BA-4AE9-9DED-3FBCD36B9ECC}"/>
    <cellStyle name="Normal 3" xfId="4" xr:uid="{00000000-0005-0000-0000-000004000000}"/>
    <cellStyle name="Normal 4" xfId="5" xr:uid="{00000000-0005-0000-0000-000005000000}"/>
    <cellStyle name="Normal 5" xfId="6" xr:uid="{00000000-0005-0000-0000-000006000000}"/>
    <cellStyle name="Normal 6" xfId="8" xr:uid="{00000000-0005-0000-0000-000007000000}"/>
    <cellStyle name="Percent" xfId="2" builtinId="5"/>
  </cellStyles>
  <dxfs count="0"/>
  <tableStyles count="0" defaultTableStyle="TableStyleMedium2" defaultPivotStyle="PivotStyleLight16"/>
  <colors>
    <mruColors>
      <color rgb="FFFFFF66"/>
      <color rgb="FFCC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44</xdr:row>
      <xdr:rowOff>57149</xdr:rowOff>
    </xdr:from>
    <xdr:to>
      <xdr:col>9</xdr:col>
      <xdr:colOff>1569</xdr:colOff>
      <xdr:row>90</xdr:row>
      <xdr:rowOff>66674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763C33-E7B8-A820-38F8-BA6E17DB73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7915274"/>
          <a:ext cx="12298344" cy="7458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83">
    <tabColor rgb="FF92D050"/>
    <pageSetUpPr fitToPage="1"/>
  </sheetPr>
  <dimension ref="A1:P38"/>
  <sheetViews>
    <sheetView tabSelected="1" zoomScaleNormal="100" workbookViewId="0">
      <pane ySplit="7" topLeftCell="A8" activePane="bottomLeft" state="frozen"/>
      <selection pane="bottomLeft" activeCell="I31" sqref="I31:I32"/>
    </sheetView>
  </sheetViews>
  <sheetFormatPr defaultColWidth="9.140625" defaultRowHeight="12.75" x14ac:dyDescent="0.2"/>
  <cols>
    <col min="1" max="1" width="14" style="1" bestFit="1" customWidth="1"/>
    <col min="2" max="2" width="14" style="1" customWidth="1"/>
    <col min="3" max="3" width="11" style="1" customWidth="1"/>
    <col min="4" max="4" width="14" style="1" customWidth="1"/>
    <col min="5" max="5" width="15" style="1" customWidth="1"/>
    <col min="6" max="6" width="19" style="1" customWidth="1"/>
    <col min="7" max="7" width="18.7109375" style="1" customWidth="1"/>
    <col min="8" max="8" width="20.140625" style="1" customWidth="1"/>
    <col min="9" max="10" width="17.28515625" style="1" customWidth="1"/>
    <col min="11" max="11" width="17.140625" style="1" bestFit="1" customWidth="1"/>
    <col min="12" max="12" width="14.5703125" style="1" bestFit="1" customWidth="1"/>
    <col min="13" max="13" width="10.5703125" style="1" bestFit="1" customWidth="1"/>
    <col min="14" max="14" width="19.85546875" style="1" bestFit="1" customWidth="1"/>
    <col min="15" max="15" width="17.140625" style="1" customWidth="1"/>
    <col min="16" max="16" width="10.5703125" style="1" bestFit="1" customWidth="1"/>
    <col min="17" max="16384" width="9.140625" style="1"/>
  </cols>
  <sheetData>
    <row r="1" spans="1:16" x14ac:dyDescent="0.2">
      <c r="A1" s="96" t="s">
        <v>118</v>
      </c>
    </row>
    <row r="2" spans="1:16" ht="38.25" x14ac:dyDescent="0.2">
      <c r="A2" s="91" t="s">
        <v>40</v>
      </c>
      <c r="B2" s="91"/>
      <c r="C2" s="91"/>
      <c r="D2" s="90" t="s">
        <v>39</v>
      </c>
      <c r="E2" s="90"/>
      <c r="F2" s="39" t="s">
        <v>36</v>
      </c>
      <c r="G2" s="40" t="s">
        <v>37</v>
      </c>
      <c r="L2" s="38" t="s">
        <v>38</v>
      </c>
      <c r="N2" s="1" t="s">
        <v>41</v>
      </c>
    </row>
    <row r="3" spans="1:16" ht="38.25" x14ac:dyDescent="0.2">
      <c r="A3" s="92" t="s">
        <v>42</v>
      </c>
      <c r="B3" s="92"/>
      <c r="C3" s="92"/>
      <c r="D3" s="40"/>
      <c r="E3" s="40"/>
      <c r="F3" s="39" t="s">
        <v>112</v>
      </c>
      <c r="G3" s="39" t="s">
        <v>113</v>
      </c>
      <c r="H3" s="39" t="s">
        <v>43</v>
      </c>
      <c r="I3" s="40" t="s">
        <v>44</v>
      </c>
      <c r="J3" s="40" t="s">
        <v>45</v>
      </c>
      <c r="L3" s="38"/>
      <c r="M3" s="39"/>
    </row>
    <row r="4" spans="1:16" ht="25.5" x14ac:dyDescent="0.2">
      <c r="A4" s="91" t="s">
        <v>114</v>
      </c>
      <c r="B4" s="91"/>
      <c r="C4" s="91"/>
      <c r="D4" s="40"/>
      <c r="E4" s="40"/>
      <c r="F4" s="39"/>
      <c r="G4" s="39"/>
      <c r="H4" s="39"/>
      <c r="I4" s="40"/>
      <c r="J4" s="40"/>
      <c r="L4" s="38"/>
      <c r="M4" s="39"/>
      <c r="O4" s="39" t="s">
        <v>115</v>
      </c>
    </row>
    <row r="5" spans="1:16" s="2" customFormat="1" x14ac:dyDescent="0.2">
      <c r="D5" s="3" t="s">
        <v>116</v>
      </c>
      <c r="E5" s="3"/>
      <c r="F5" s="82" t="s">
        <v>1</v>
      </c>
      <c r="G5" s="88" t="s">
        <v>1</v>
      </c>
      <c r="H5" s="35" t="s">
        <v>1</v>
      </c>
      <c r="I5" s="37" t="s">
        <v>1</v>
      </c>
      <c r="J5" s="37" t="s">
        <v>1</v>
      </c>
      <c r="K5" s="3" t="s">
        <v>1</v>
      </c>
      <c r="L5" s="3" t="s">
        <v>35</v>
      </c>
      <c r="M5" s="3" t="s">
        <v>8</v>
      </c>
      <c r="N5" s="3" t="s">
        <v>117</v>
      </c>
      <c r="O5" s="3" t="s">
        <v>4</v>
      </c>
    </row>
    <row r="6" spans="1:16" s="2" customFormat="1" x14ac:dyDescent="0.2">
      <c r="B6" s="3" t="s">
        <v>0</v>
      </c>
      <c r="C6" s="3"/>
      <c r="D6" s="3" t="s">
        <v>0</v>
      </c>
      <c r="E6" s="3" t="s">
        <v>11</v>
      </c>
      <c r="F6" s="82" t="s">
        <v>2</v>
      </c>
      <c r="G6" s="88" t="s">
        <v>27</v>
      </c>
      <c r="H6" s="35" t="s">
        <v>26</v>
      </c>
      <c r="I6" s="37" t="s">
        <v>28</v>
      </c>
      <c r="J6" s="37" t="s">
        <v>29</v>
      </c>
      <c r="K6" s="3" t="s">
        <v>19</v>
      </c>
      <c r="L6" s="3" t="s">
        <v>6</v>
      </c>
      <c r="M6" s="3" t="s">
        <v>9</v>
      </c>
      <c r="N6" s="3" t="s">
        <v>0</v>
      </c>
      <c r="O6" s="3" t="s">
        <v>5</v>
      </c>
    </row>
    <row r="7" spans="1:16" s="2" customFormat="1" ht="15.75" thickBot="1" x14ac:dyDescent="0.25">
      <c r="A7" s="4" t="s">
        <v>14</v>
      </c>
      <c r="B7" s="5">
        <v>45107</v>
      </c>
      <c r="C7" s="5" t="s">
        <v>23</v>
      </c>
      <c r="D7" s="5">
        <v>45474</v>
      </c>
      <c r="E7" s="6" t="s">
        <v>12</v>
      </c>
      <c r="F7" s="83" t="s">
        <v>3</v>
      </c>
      <c r="G7" s="89" t="s">
        <v>22</v>
      </c>
      <c r="H7" s="36" t="s">
        <v>22</v>
      </c>
      <c r="I7" s="34"/>
      <c r="J7" s="34"/>
      <c r="K7" s="6" t="s">
        <v>22</v>
      </c>
      <c r="L7" s="6" t="s">
        <v>7</v>
      </c>
      <c r="M7" s="6" t="s">
        <v>10</v>
      </c>
      <c r="N7" s="5">
        <v>45473</v>
      </c>
      <c r="O7" s="6" t="s">
        <v>17</v>
      </c>
    </row>
    <row r="8" spans="1:16" s="2" customFormat="1" x14ac:dyDescent="0.2">
      <c r="A8" s="1" t="s">
        <v>34</v>
      </c>
      <c r="B8" s="41"/>
      <c r="C8" s="42"/>
      <c r="D8" s="42"/>
      <c r="E8" s="8">
        <v>17882499.289999999</v>
      </c>
      <c r="F8" s="43">
        <v>-94849</v>
      </c>
      <c r="G8" s="8">
        <v>-17125828.75</v>
      </c>
      <c r="H8" s="8">
        <v>-4890.4000000000005</v>
      </c>
      <c r="I8" s="8">
        <v>1717.51</v>
      </c>
      <c r="J8" s="8">
        <v>1222.5300000000002</v>
      </c>
      <c r="K8" s="8">
        <f>SUM(G8:J8)</f>
        <v>-17127779.109999996</v>
      </c>
      <c r="L8" s="43">
        <v>-487396.91</v>
      </c>
      <c r="M8" s="8">
        <f>-SUM(H8:J8)</f>
        <v>1950.3600000000001</v>
      </c>
      <c r="N8" s="8">
        <f>SUM(D8:F8,K8:M8)</f>
        <v>174424.63000000344</v>
      </c>
      <c r="O8" s="43">
        <v>-17127779.109999999</v>
      </c>
      <c r="P8" s="8">
        <f>O8-K8</f>
        <v>0</v>
      </c>
    </row>
    <row r="9" spans="1:16" x14ac:dyDescent="0.2">
      <c r="A9" s="1" t="s">
        <v>32</v>
      </c>
      <c r="B9" s="8">
        <v>113638.59</v>
      </c>
      <c r="C9" s="8">
        <f t="shared" ref="C9:C15" si="0">D9-B9</f>
        <v>9.9999992089578882E-3</v>
      </c>
      <c r="D9" s="8">
        <v>113638.59999999921</v>
      </c>
      <c r="E9" s="8"/>
      <c r="F9" s="8">
        <v>6730.43</v>
      </c>
      <c r="G9" s="8">
        <v>-82393.55</v>
      </c>
      <c r="H9" s="9">
        <v>-7282.13</v>
      </c>
      <c r="I9" s="8">
        <v>2555.9799999999996</v>
      </c>
      <c r="J9" s="8">
        <v>1819.32</v>
      </c>
      <c r="K9" s="8">
        <f>SUM(G9:J9)</f>
        <v>-85300.38</v>
      </c>
      <c r="L9" s="8">
        <v>399.89</v>
      </c>
      <c r="M9" s="8">
        <f t="shared" ref="M9:M15" si="1">-SUM(H9:J9)</f>
        <v>2906.8300000000008</v>
      </c>
      <c r="N9" s="8">
        <f t="shared" ref="N9:N14" si="2">SUM(D9:F9,K9:M9)</f>
        <v>38375.36999999921</v>
      </c>
      <c r="O9" s="8">
        <v>-85300.37999999999</v>
      </c>
      <c r="P9" s="8">
        <f t="shared" ref="P8:P17" si="3">O9-K9</f>
        <v>0</v>
      </c>
    </row>
    <row r="10" spans="1:16" x14ac:dyDescent="0.2">
      <c r="A10" s="1" t="s">
        <v>30</v>
      </c>
      <c r="B10" s="8">
        <v>20236.169999999998</v>
      </c>
      <c r="C10" s="8">
        <f t="shared" si="0"/>
        <v>0</v>
      </c>
      <c r="D10" s="8">
        <v>20236.170000000013</v>
      </c>
      <c r="E10" s="9"/>
      <c r="F10" s="9">
        <v>-1429.18</v>
      </c>
      <c r="G10" s="9">
        <v>-7326.66</v>
      </c>
      <c r="H10" s="9">
        <v>-2442.2699999999995</v>
      </c>
      <c r="I10" s="9">
        <v>846.72000000000014</v>
      </c>
      <c r="J10" s="9">
        <v>602.69999999999993</v>
      </c>
      <c r="K10" s="9">
        <f t="shared" ref="K10:K15" si="4">SUM(G10:J10)</f>
        <v>-8319.51</v>
      </c>
      <c r="L10" s="9">
        <v>23.9</v>
      </c>
      <c r="M10" s="8">
        <f t="shared" si="1"/>
        <v>992.84999999999934</v>
      </c>
      <c r="N10" s="8">
        <f t="shared" si="2"/>
        <v>11504.23000000001</v>
      </c>
      <c r="O10" s="9">
        <v>-8319.5099999999984</v>
      </c>
      <c r="P10" s="8">
        <f t="shared" si="3"/>
        <v>0</v>
      </c>
    </row>
    <row r="11" spans="1:16" x14ac:dyDescent="0.2">
      <c r="A11" s="1" t="s">
        <v>25</v>
      </c>
      <c r="B11" s="8">
        <v>9047.81</v>
      </c>
      <c r="C11" s="8">
        <f t="shared" si="0"/>
        <v>0</v>
      </c>
      <c r="D11" s="8">
        <v>9047.81</v>
      </c>
      <c r="E11" s="9"/>
      <c r="F11" s="9">
        <v>-455.86000000000013</v>
      </c>
      <c r="G11" s="9">
        <v>-4709.01</v>
      </c>
      <c r="H11" s="9">
        <v>-2379.2799999999997</v>
      </c>
      <c r="I11" s="9">
        <v>812.56999999999994</v>
      </c>
      <c r="J11" s="9">
        <v>578.35</v>
      </c>
      <c r="K11" s="9">
        <f t="shared" si="4"/>
        <v>-5697.37</v>
      </c>
      <c r="L11" s="9">
        <v>13.84</v>
      </c>
      <c r="M11" s="8">
        <f t="shared" si="1"/>
        <v>988.35999999999979</v>
      </c>
      <c r="N11" s="8">
        <f t="shared" si="2"/>
        <v>3896.7799999999988</v>
      </c>
      <c r="O11" s="9">
        <v>-5697.369999999999</v>
      </c>
      <c r="P11" s="8">
        <f t="shared" si="3"/>
        <v>0</v>
      </c>
    </row>
    <row r="12" spans="1:16" x14ac:dyDescent="0.2">
      <c r="A12" s="1" t="s">
        <v>24</v>
      </c>
      <c r="B12" s="8">
        <v>3250.24</v>
      </c>
      <c r="C12" s="8">
        <f t="shared" si="0"/>
        <v>-1.0000000001127773E-2</v>
      </c>
      <c r="D12" s="8">
        <v>3250.2299999999987</v>
      </c>
      <c r="E12" s="9"/>
      <c r="F12" s="9">
        <v>-219.25</v>
      </c>
      <c r="G12" s="9">
        <v>-1545.18</v>
      </c>
      <c r="H12" s="9">
        <v>-861.69</v>
      </c>
      <c r="I12" s="9">
        <v>281.45</v>
      </c>
      <c r="J12" s="9">
        <v>200.33999999999997</v>
      </c>
      <c r="K12" s="9">
        <f t="shared" si="4"/>
        <v>-1925.0800000000002</v>
      </c>
      <c r="L12" s="9">
        <v>0.24</v>
      </c>
      <c r="M12" s="8">
        <f t="shared" si="1"/>
        <v>379.90000000000003</v>
      </c>
      <c r="N12" s="8">
        <f t="shared" si="2"/>
        <v>1486.0399999999986</v>
      </c>
      <c r="O12" s="9">
        <v>-1925.08</v>
      </c>
      <c r="P12" s="8">
        <f t="shared" si="3"/>
        <v>0</v>
      </c>
    </row>
    <row r="13" spans="1:16" x14ac:dyDescent="0.2">
      <c r="A13" s="1" t="s">
        <v>21</v>
      </c>
      <c r="B13" s="8">
        <v>827.47</v>
      </c>
      <c r="C13" s="8">
        <f t="shared" si="0"/>
        <v>0</v>
      </c>
      <c r="D13" s="8">
        <v>827.46999999999969</v>
      </c>
      <c r="E13" s="9"/>
      <c r="F13" s="9">
        <v>-61.03</v>
      </c>
      <c r="G13" s="9">
        <v>-241.11999999999998</v>
      </c>
      <c r="H13" s="9">
        <v>-189.04</v>
      </c>
      <c r="I13" s="9">
        <v>51.64</v>
      </c>
      <c r="J13" s="9">
        <v>36.78</v>
      </c>
      <c r="K13" s="9">
        <f t="shared" si="4"/>
        <v>-341.74</v>
      </c>
      <c r="L13" s="9">
        <v>0.33</v>
      </c>
      <c r="M13" s="8">
        <f t="shared" si="1"/>
        <v>100.61999999999998</v>
      </c>
      <c r="N13" s="8">
        <f t="shared" si="2"/>
        <v>525.64999999999964</v>
      </c>
      <c r="O13" s="9">
        <v>-341.74</v>
      </c>
      <c r="P13" s="8">
        <f t="shared" si="3"/>
        <v>0</v>
      </c>
    </row>
    <row r="14" spans="1:16" x14ac:dyDescent="0.2">
      <c r="A14" s="1" t="s">
        <v>20</v>
      </c>
      <c r="B14" s="8">
        <v>278.14</v>
      </c>
      <c r="C14" s="8">
        <f t="shared" si="0"/>
        <v>0</v>
      </c>
      <c r="D14" s="8">
        <v>278.14000000000004</v>
      </c>
      <c r="E14" s="9"/>
      <c r="F14" s="9">
        <v>-26.14</v>
      </c>
      <c r="G14" s="9">
        <v>-81.62</v>
      </c>
      <c r="H14" s="9">
        <v>-72.789999999999992</v>
      </c>
      <c r="I14" s="9">
        <v>19.009999999999998</v>
      </c>
      <c r="J14" s="9">
        <v>13.54</v>
      </c>
      <c r="K14" s="9">
        <f t="shared" si="4"/>
        <v>-121.86000000000001</v>
      </c>
      <c r="L14" s="9">
        <v>0</v>
      </c>
      <c r="M14" s="8">
        <f t="shared" si="1"/>
        <v>40.239999999999995</v>
      </c>
      <c r="N14" s="8">
        <f t="shared" si="2"/>
        <v>170.38000000000005</v>
      </c>
      <c r="O14" s="9">
        <v>-121.86</v>
      </c>
      <c r="P14" s="8">
        <f t="shared" si="3"/>
        <v>0</v>
      </c>
    </row>
    <row r="15" spans="1:16" x14ac:dyDescent="0.2">
      <c r="A15" s="1" t="s">
        <v>31</v>
      </c>
      <c r="B15" s="8">
        <v>406.97</v>
      </c>
      <c r="C15" s="8">
        <f t="shared" si="0"/>
        <v>-183.94</v>
      </c>
      <c r="D15" s="8">
        <v>223.03000000000003</v>
      </c>
      <c r="E15" s="9"/>
      <c r="F15" s="9">
        <v>-1.57</v>
      </c>
      <c r="G15" s="9">
        <v>-18.11</v>
      </c>
      <c r="H15" s="9">
        <v>-21.880000000000003</v>
      </c>
      <c r="I15" s="9">
        <v>7.6599999999999993</v>
      </c>
      <c r="J15" s="9">
        <v>5.4300000000000006</v>
      </c>
      <c r="K15" s="9">
        <f t="shared" si="4"/>
        <v>-26.900000000000006</v>
      </c>
      <c r="L15" s="9">
        <v>0</v>
      </c>
      <c r="M15" s="8">
        <f t="shared" si="1"/>
        <v>8.7900000000000027</v>
      </c>
      <c r="N15" s="8">
        <f>SUM(D15:F15,K15:M15)</f>
        <v>203.35000000000002</v>
      </c>
      <c r="O15" s="9">
        <v>-26.900000000000002</v>
      </c>
      <c r="P15" s="8">
        <f t="shared" si="3"/>
        <v>0</v>
      </c>
    </row>
    <row r="16" spans="1:16" x14ac:dyDescent="0.2">
      <c r="B16" s="8"/>
      <c r="C16" s="8"/>
      <c r="D16" s="9"/>
      <c r="E16" s="9"/>
      <c r="F16" s="9"/>
      <c r="G16" s="9"/>
      <c r="H16" s="9"/>
      <c r="I16" s="9"/>
      <c r="J16" s="9"/>
      <c r="K16" s="9"/>
      <c r="L16" s="9"/>
      <c r="M16" s="9"/>
      <c r="N16" s="11"/>
      <c r="P16" s="8">
        <f t="shared" si="3"/>
        <v>0</v>
      </c>
    </row>
    <row r="17" spans="1:16" x14ac:dyDescent="0.2">
      <c r="A17" s="12"/>
      <c r="B17" s="8"/>
      <c r="C17" s="8"/>
      <c r="D17" s="9"/>
      <c r="E17" s="9"/>
      <c r="F17" s="9"/>
      <c r="G17" s="9"/>
      <c r="H17" s="9"/>
      <c r="I17" s="9"/>
      <c r="J17" s="9"/>
      <c r="K17" s="9"/>
      <c r="L17" s="9"/>
      <c r="M17" s="9"/>
      <c r="N17" s="11"/>
      <c r="P17" s="8">
        <f t="shared" si="3"/>
        <v>0</v>
      </c>
    </row>
    <row r="18" spans="1:16" x14ac:dyDescent="0.2">
      <c r="A18" s="12"/>
      <c r="B18" s="8"/>
      <c r="C18" s="8"/>
      <c r="D18" s="9"/>
      <c r="E18" s="9"/>
      <c r="F18" s="9"/>
      <c r="G18" s="9"/>
      <c r="H18" s="9"/>
      <c r="I18" s="9"/>
      <c r="J18" s="9"/>
      <c r="K18" s="9"/>
      <c r="L18" s="9"/>
      <c r="M18" s="9"/>
      <c r="N18" s="13"/>
    </row>
    <row r="19" spans="1:16" s="2" customFormat="1" ht="13.5" thickBot="1" x14ac:dyDescent="0.25">
      <c r="A19" s="7" t="s">
        <v>13</v>
      </c>
      <c r="B19" s="14">
        <f t="shared" ref="B19:I19" si="5">SUM(B8:B18)</f>
        <v>147685.39000000001</v>
      </c>
      <c r="C19" s="14">
        <f t="shared" si="5"/>
        <v>-183.94000000079217</v>
      </c>
      <c r="D19" s="86">
        <f t="shared" si="5"/>
        <v>147501.44999999923</v>
      </c>
      <c r="E19" s="86">
        <f t="shared" si="5"/>
        <v>17882499.289999999</v>
      </c>
      <c r="F19" s="86">
        <f t="shared" si="5"/>
        <v>-90311.6</v>
      </c>
      <c r="G19" s="14">
        <f>SUM(G8:G18)</f>
        <v>-17222144.000000004</v>
      </c>
      <c r="H19" s="14">
        <f>SUM(H8:H18)</f>
        <v>-18139.48</v>
      </c>
      <c r="I19" s="14">
        <f t="shared" si="5"/>
        <v>6292.54</v>
      </c>
      <c r="J19" s="14">
        <f t="shared" ref="J19" si="6">SUM(J8:J18)</f>
        <v>4478.9900000000007</v>
      </c>
      <c r="K19" s="87">
        <f>SUM(K8:K18)</f>
        <v>-17229511.949999992</v>
      </c>
      <c r="L19" s="87">
        <f t="shared" ref="L19" si="7">SUM(L8:L18)</f>
        <v>-486958.7099999999</v>
      </c>
      <c r="M19" s="87">
        <f t="shared" ref="M19" si="8">SUM(M8:M18)</f>
        <v>7367.9499999999989</v>
      </c>
      <c r="N19" s="14">
        <f>SUM(N8:N18)</f>
        <v>230586.43000000267</v>
      </c>
      <c r="O19" s="14">
        <f>SUM(O8:O18)</f>
        <v>-17229511.949999996</v>
      </c>
      <c r="P19" s="15">
        <f>SUM(P8:P18)</f>
        <v>0</v>
      </c>
    </row>
    <row r="20" spans="1:16" s="2" customFormat="1" ht="13.5" thickTop="1" x14ac:dyDescent="0.2">
      <c r="A20" s="7"/>
      <c r="B20" s="7"/>
      <c r="C20" s="7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 spans="1:16" x14ac:dyDescent="0.2">
      <c r="F21" s="10"/>
      <c r="G21" s="1">
        <v>17241850.780000001</v>
      </c>
      <c r="H21" s="10"/>
      <c r="L21" s="2" t="s">
        <v>15</v>
      </c>
      <c r="N21" s="15">
        <v>230586.43</v>
      </c>
    </row>
    <row r="22" spans="1:16" x14ac:dyDescent="0.2">
      <c r="G22" s="10">
        <f>SUM(G19:G21)</f>
        <v>19706.779999997467</v>
      </c>
      <c r="L22" s="2"/>
      <c r="N22" s="15"/>
    </row>
    <row r="23" spans="1:16" ht="13.5" thickBot="1" x14ac:dyDescent="0.25">
      <c r="L23" s="2" t="s">
        <v>16</v>
      </c>
      <c r="N23" s="16">
        <f>N19-N21</f>
        <v>2.6775524020195007E-9</v>
      </c>
    </row>
    <row r="24" spans="1:16" ht="13.5" thickTop="1" x14ac:dyDescent="0.2"/>
    <row r="25" spans="1:16" s="2" customFormat="1" ht="18.75" customHeight="1" x14ac:dyDescent="0.25">
      <c r="A25" s="19" t="s">
        <v>33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</row>
    <row r="26" spans="1:16" ht="15.75" x14ac:dyDescent="0.25">
      <c r="A26" s="25" t="s">
        <v>110</v>
      </c>
    </row>
    <row r="38" spans="8:8" x14ac:dyDescent="0.2">
      <c r="H38" s="10"/>
    </row>
  </sheetData>
  <mergeCells count="4">
    <mergeCell ref="D2:E2"/>
    <mergeCell ref="A2:C2"/>
    <mergeCell ref="A3:C3"/>
    <mergeCell ref="A4:C4"/>
  </mergeCells>
  <phoneticPr fontId="0" type="noConversion"/>
  <pageMargins left="0" right="0" top="1.25" bottom="0.5" header="0.15" footer="0.25"/>
  <pageSetup scale="61" fitToHeight="0" orientation="landscape" cellComments="asDisplayed" r:id="rId1"/>
  <headerFooter alignWithMargins="0">
    <oddHeader>&amp;C&amp;"Calibri,Bold"WASHINGTON COUNTY, OREGON
Taxes Receivable
at June 30, 2023
&amp;A</oddHeader>
    <oddFooter>&amp;L&amp;"Calibri,Regular"Printed on: &amp;D, &amp;T&amp;R&amp;"Calibri,Regular"Page &amp;P of &amp;N</oddFooter>
  </headerFooter>
  <ignoredErrors>
    <ignoredError sqref="K9:K15 N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O58"/>
  <sheetViews>
    <sheetView zoomScaleNormal="100" workbookViewId="0">
      <pane ySplit="3" topLeftCell="A4" activePane="bottomLeft" state="frozen"/>
      <selection activeCell="A4" sqref="A4"/>
      <selection pane="bottomLeft" activeCell="I31" sqref="I31"/>
    </sheetView>
  </sheetViews>
  <sheetFormatPr defaultColWidth="9.140625" defaultRowHeight="12.75" x14ac:dyDescent="0.2"/>
  <cols>
    <col min="1" max="1" width="23.28515625" style="1" customWidth="1"/>
    <col min="2" max="2" width="18.7109375" style="1" bestFit="1" customWidth="1"/>
    <col min="3" max="3" width="19.5703125" style="1" bestFit="1" customWidth="1"/>
    <col min="4" max="4" width="18.7109375" style="1" bestFit="1" customWidth="1"/>
    <col min="5" max="6" width="19.42578125" style="1" bestFit="1" customWidth="1"/>
    <col min="7" max="8" width="17.7109375" style="1" customWidth="1"/>
    <col min="9" max="9" width="20.28515625" style="1" bestFit="1" customWidth="1"/>
    <col min="10" max="10" width="22" style="1" bestFit="1" customWidth="1"/>
    <col min="11" max="11" width="16.85546875" style="1" bestFit="1" customWidth="1"/>
    <col min="12" max="12" width="19" style="1" bestFit="1" customWidth="1"/>
    <col min="13" max="16384" width="9.140625" style="1"/>
  </cols>
  <sheetData>
    <row r="1" spans="1:15" s="2" customFormat="1" ht="15.75" x14ac:dyDescent="0.25">
      <c r="A1" s="17"/>
      <c r="B1" s="18"/>
      <c r="C1" s="18"/>
      <c r="D1" s="18" t="s">
        <v>1</v>
      </c>
      <c r="E1" s="18" t="s">
        <v>1</v>
      </c>
      <c r="F1" s="18" t="s">
        <v>1</v>
      </c>
      <c r="G1" s="18" t="s">
        <v>1</v>
      </c>
      <c r="H1" s="18" t="s">
        <v>1</v>
      </c>
      <c r="I1" s="18" t="s">
        <v>1</v>
      </c>
      <c r="J1" s="18" t="s">
        <v>1</v>
      </c>
      <c r="K1" s="18" t="s">
        <v>8</v>
      </c>
      <c r="L1" s="18"/>
      <c r="M1" s="17"/>
      <c r="N1" s="17"/>
      <c r="O1" s="17"/>
    </row>
    <row r="2" spans="1:15" s="2" customFormat="1" ht="15.75" x14ac:dyDescent="0.25">
      <c r="A2" s="17"/>
      <c r="B2" s="18" t="s">
        <v>0</v>
      </c>
      <c r="C2" s="18" t="s">
        <v>11</v>
      </c>
      <c r="D2" s="18" t="s">
        <v>2</v>
      </c>
      <c r="E2" s="18" t="s">
        <v>27</v>
      </c>
      <c r="F2" s="18" t="s">
        <v>26</v>
      </c>
      <c r="G2" s="18" t="s">
        <v>28</v>
      </c>
      <c r="H2" s="18" t="s">
        <v>29</v>
      </c>
      <c r="I2" s="18" t="s">
        <v>19</v>
      </c>
      <c r="J2" s="18" t="s">
        <v>6</v>
      </c>
      <c r="K2" s="18" t="s">
        <v>9</v>
      </c>
      <c r="L2" s="18" t="s">
        <v>0</v>
      </c>
      <c r="M2" s="17"/>
      <c r="N2" s="17"/>
      <c r="O2" s="17"/>
    </row>
    <row r="3" spans="1:15" s="2" customFormat="1" ht="16.5" thickBot="1" x14ac:dyDescent="0.3">
      <c r="A3" s="29" t="s">
        <v>14</v>
      </c>
      <c r="B3" s="30">
        <v>45108</v>
      </c>
      <c r="C3" s="30" t="s">
        <v>12</v>
      </c>
      <c r="D3" s="31" t="s">
        <v>3</v>
      </c>
      <c r="E3" s="31" t="s">
        <v>22</v>
      </c>
      <c r="F3" s="31" t="s">
        <v>22</v>
      </c>
      <c r="G3" s="32">
        <v>0.3009</v>
      </c>
      <c r="H3" s="32">
        <v>0.35759999999999997</v>
      </c>
      <c r="I3" s="31" t="s">
        <v>22</v>
      </c>
      <c r="J3" s="31" t="s">
        <v>7</v>
      </c>
      <c r="K3" s="31" t="s">
        <v>10</v>
      </c>
      <c r="L3" s="30">
        <v>45473</v>
      </c>
      <c r="M3" s="33"/>
      <c r="N3" s="33"/>
      <c r="O3" s="17"/>
    </row>
    <row r="4" spans="1:15" ht="15.75" x14ac:dyDescent="0.25">
      <c r="A4" s="19" t="s">
        <v>34</v>
      </c>
      <c r="B4" s="21"/>
      <c r="C4" s="21">
        <v>1475409957.5700002</v>
      </c>
      <c r="D4" s="21">
        <v>-7825592.8299999991</v>
      </c>
      <c r="E4" s="21">
        <v>-1412980247.78</v>
      </c>
      <c r="F4" s="21">
        <v>-403485.87</v>
      </c>
      <c r="G4" s="21">
        <v>141704.35999999999</v>
      </c>
      <c r="H4" s="21">
        <v>33574.870000000003</v>
      </c>
      <c r="I4" s="21">
        <f t="shared" ref="I4:I10" si="0">SUM(E4:H4)</f>
        <v>-1413208454.4200001</v>
      </c>
      <c r="J4" s="21">
        <v>-40213074.710000001</v>
      </c>
      <c r="K4" s="21">
        <f>-SUM(F4:H4)</f>
        <v>228206.64</v>
      </c>
      <c r="L4" s="21">
        <f>SUM(B4:D4,I4:K4)</f>
        <v>14391042.250000171</v>
      </c>
      <c r="M4" s="19"/>
      <c r="N4" s="19"/>
      <c r="O4" s="19"/>
    </row>
    <row r="5" spans="1:15" ht="15.75" x14ac:dyDescent="0.25">
      <c r="A5" s="19" t="s">
        <v>32</v>
      </c>
      <c r="B5" s="21">
        <v>12579049.439999979</v>
      </c>
      <c r="C5" s="21"/>
      <c r="D5" s="21">
        <v>745019.19000000006</v>
      </c>
      <c r="E5" s="21">
        <v>-9120435.8900000006</v>
      </c>
      <c r="F5" s="21">
        <v>-806083.32000000007</v>
      </c>
      <c r="G5" s="21">
        <v>282930.21999999997</v>
      </c>
      <c r="H5" s="21">
        <v>66076.02</v>
      </c>
      <c r="I5" s="21">
        <f t="shared" si="0"/>
        <v>-9577512.9700000007</v>
      </c>
      <c r="J5" s="21">
        <v>44264.13</v>
      </c>
      <c r="K5" s="21">
        <f>-SUM(F5:H5)</f>
        <v>457077.08000000007</v>
      </c>
      <c r="L5" s="21">
        <f t="shared" ref="L5:L11" si="1">SUM(B5:D5,I5:K5)</f>
        <v>4247896.8699999778</v>
      </c>
      <c r="M5" s="19"/>
      <c r="N5" s="19"/>
      <c r="O5" s="19"/>
    </row>
    <row r="6" spans="1:15" ht="15.75" x14ac:dyDescent="0.25">
      <c r="A6" s="19" t="s">
        <v>30</v>
      </c>
      <c r="B6" s="21">
        <v>3647469.7399997334</v>
      </c>
      <c r="C6" s="21"/>
      <c r="D6" s="21">
        <v>-257604.78</v>
      </c>
      <c r="E6" s="21">
        <v>-1320593.1599999999</v>
      </c>
      <c r="F6" s="21">
        <v>-440210.02</v>
      </c>
      <c r="G6" s="21">
        <v>152616.93</v>
      </c>
      <c r="H6" s="21">
        <v>35468.71</v>
      </c>
      <c r="I6" s="21">
        <f t="shared" si="0"/>
        <v>-1572717.54</v>
      </c>
      <c r="J6" s="21">
        <v>4310.38</v>
      </c>
      <c r="K6" s="21">
        <f t="shared" ref="K6:K10" si="2">-SUM(F6:H6)</f>
        <v>252124.38000000003</v>
      </c>
      <c r="L6" s="21">
        <f t="shared" si="1"/>
        <v>2073582.1799997336</v>
      </c>
      <c r="M6" s="19"/>
      <c r="N6" s="19"/>
      <c r="O6" s="19"/>
    </row>
    <row r="7" spans="1:15" ht="15.75" x14ac:dyDescent="0.25">
      <c r="A7" s="19" t="s">
        <v>25</v>
      </c>
      <c r="B7" s="21">
        <v>1990908.4499998461</v>
      </c>
      <c r="C7" s="21"/>
      <c r="D7" s="21">
        <v>-100306.56999999999</v>
      </c>
      <c r="E7" s="21">
        <v>-1036186.4</v>
      </c>
      <c r="F7" s="21">
        <v>-523542.53</v>
      </c>
      <c r="G7" s="21">
        <v>178795.78</v>
      </c>
      <c r="H7" s="21">
        <v>41413.980000000003</v>
      </c>
      <c r="I7" s="21">
        <f t="shared" si="0"/>
        <v>-1339519.1700000002</v>
      </c>
      <c r="J7" s="21">
        <v>3047.09</v>
      </c>
      <c r="K7" s="21">
        <f t="shared" si="2"/>
        <v>303332.77</v>
      </c>
      <c r="L7" s="21">
        <f t="shared" si="1"/>
        <v>857462.56999984581</v>
      </c>
      <c r="M7" s="19"/>
      <c r="N7" s="19"/>
      <c r="O7" s="19"/>
    </row>
    <row r="8" spans="1:15" ht="15.75" x14ac:dyDescent="0.25">
      <c r="A8" s="19" t="s">
        <v>24</v>
      </c>
      <c r="B8" s="21">
        <v>854799.55000007676</v>
      </c>
      <c r="C8" s="21"/>
      <c r="D8" s="20">
        <v>-57666.750000000007</v>
      </c>
      <c r="E8" s="20">
        <v>-406371.61</v>
      </c>
      <c r="F8" s="20">
        <v>-226616.84999999998</v>
      </c>
      <c r="G8" s="20">
        <v>74023.58</v>
      </c>
      <c r="H8" s="20">
        <v>17201.75</v>
      </c>
      <c r="I8" s="21">
        <f t="shared" si="0"/>
        <v>-541763.13</v>
      </c>
      <c r="J8" s="20">
        <v>62.06</v>
      </c>
      <c r="K8" s="21">
        <f t="shared" si="2"/>
        <v>135391.51999999996</v>
      </c>
      <c r="L8" s="21">
        <f t="shared" si="1"/>
        <v>390823.25000007672</v>
      </c>
      <c r="M8" s="19"/>
      <c r="N8" s="19"/>
      <c r="O8" s="19"/>
    </row>
    <row r="9" spans="1:15" ht="15.75" x14ac:dyDescent="0.25">
      <c r="A9" s="19" t="s">
        <v>21</v>
      </c>
      <c r="B9" s="21">
        <v>317283.02000010223</v>
      </c>
      <c r="C9" s="21"/>
      <c r="D9" s="20">
        <v>-23391.129999999997</v>
      </c>
      <c r="E9" s="20">
        <v>-92467.06</v>
      </c>
      <c r="F9" s="20">
        <v>-72475.3</v>
      </c>
      <c r="G9" s="20">
        <v>19804.45</v>
      </c>
      <c r="H9" s="20">
        <v>4474.18</v>
      </c>
      <c r="I9" s="21">
        <f t="shared" si="0"/>
        <v>-140663.72999999998</v>
      </c>
      <c r="J9" s="20">
        <v>126.38</v>
      </c>
      <c r="K9" s="21">
        <f t="shared" si="2"/>
        <v>48196.670000000006</v>
      </c>
      <c r="L9" s="21">
        <f t="shared" si="1"/>
        <v>201551.21000010226</v>
      </c>
      <c r="M9" s="19"/>
      <c r="N9" s="19"/>
      <c r="O9" s="19"/>
    </row>
    <row r="10" spans="1:15" ht="15.75" x14ac:dyDescent="0.25">
      <c r="A10" s="19" t="s">
        <v>20</v>
      </c>
      <c r="B10" s="21">
        <v>147391.02999976955</v>
      </c>
      <c r="C10" s="21"/>
      <c r="D10" s="20">
        <v>-13857.74</v>
      </c>
      <c r="E10" s="20">
        <v>-43255.94</v>
      </c>
      <c r="F10" s="20">
        <v>-38561.589999999997</v>
      </c>
      <c r="G10" s="20">
        <v>10070.49</v>
      </c>
      <c r="H10" s="20">
        <v>2254.4299999999998</v>
      </c>
      <c r="I10" s="21">
        <f t="shared" si="0"/>
        <v>-69492.61</v>
      </c>
      <c r="J10" s="20">
        <v>0</v>
      </c>
      <c r="K10" s="21">
        <f t="shared" si="2"/>
        <v>26236.67</v>
      </c>
      <c r="L10" s="21">
        <f t="shared" si="1"/>
        <v>90277.349999769562</v>
      </c>
      <c r="M10" s="19"/>
      <c r="N10" s="19"/>
      <c r="O10" s="19"/>
    </row>
    <row r="11" spans="1:15" ht="15.75" x14ac:dyDescent="0.25">
      <c r="A11" s="19" t="s">
        <v>31</v>
      </c>
      <c r="B11" s="21">
        <v>435886.90999977197</v>
      </c>
      <c r="C11" s="21"/>
      <c r="D11" s="20">
        <v>-1239.9000000000001</v>
      </c>
      <c r="E11" s="20">
        <v>-35794.379999999997</v>
      </c>
      <c r="F11" s="20">
        <v>-72871.839999999997</v>
      </c>
      <c r="G11" s="21">
        <v>25591.93</v>
      </c>
      <c r="H11" s="20">
        <v>5666.38</v>
      </c>
      <c r="I11" s="21">
        <f>SUM(E11:H11)</f>
        <v>-77407.91</v>
      </c>
      <c r="J11" s="20">
        <v>0</v>
      </c>
      <c r="K11" s="21">
        <f>-SUM(F11:H11)</f>
        <v>41613.53</v>
      </c>
      <c r="L11" s="21">
        <f t="shared" si="1"/>
        <v>398852.62999977195</v>
      </c>
      <c r="M11" s="19"/>
      <c r="N11" s="19"/>
      <c r="O11" s="19"/>
    </row>
    <row r="12" spans="1:15" ht="15.75" x14ac:dyDescent="0.25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19"/>
      <c r="N12" s="19"/>
      <c r="O12" s="19"/>
    </row>
    <row r="13" spans="1:15" ht="15.75" x14ac:dyDescent="0.25">
      <c r="A13" s="22" t="s">
        <v>18</v>
      </c>
      <c r="B13" s="20"/>
      <c r="C13" s="20"/>
      <c r="D13" s="20">
        <v>0</v>
      </c>
      <c r="E13" s="20"/>
      <c r="F13" s="20"/>
      <c r="G13" s="20"/>
      <c r="H13" s="20"/>
      <c r="I13" s="20">
        <v>0</v>
      </c>
      <c r="J13" s="20"/>
      <c r="K13" s="20"/>
      <c r="L13" s="20"/>
      <c r="M13" s="19"/>
      <c r="N13" s="19"/>
      <c r="O13" s="19"/>
    </row>
    <row r="14" spans="1:15" ht="15.75" x14ac:dyDescent="0.25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19"/>
      <c r="N14" s="19"/>
      <c r="O14" s="19"/>
    </row>
    <row r="15" spans="1:15" s="2" customFormat="1" ht="16.5" thickBot="1" x14ac:dyDescent="0.3">
      <c r="A15" s="45" t="s">
        <v>13</v>
      </c>
      <c r="B15" s="84">
        <f t="shared" ref="B15:K15" si="3">SUM(B4:B14)</f>
        <v>19972788.139999282</v>
      </c>
      <c r="C15" s="84">
        <f t="shared" si="3"/>
        <v>1475409957.5700002</v>
      </c>
      <c r="D15" s="84">
        <f t="shared" si="3"/>
        <v>-7534640.5099999998</v>
      </c>
      <c r="E15" s="23">
        <f t="shared" si="3"/>
        <v>-1425035352.2200003</v>
      </c>
      <c r="F15" s="23">
        <f>SUM(F4:F14)</f>
        <v>-2583847.3199999998</v>
      </c>
      <c r="G15" s="23">
        <f t="shared" si="3"/>
        <v>885537.74</v>
      </c>
      <c r="H15" s="23">
        <f t="shared" si="3"/>
        <v>206130.32</v>
      </c>
      <c r="I15" s="85">
        <f>SUM(I4:I14)</f>
        <v>-1426527531.4800003</v>
      </c>
      <c r="J15" s="85">
        <f t="shared" si="3"/>
        <v>-40161264.669999987</v>
      </c>
      <c r="K15" s="85">
        <f t="shared" si="3"/>
        <v>1492179.26</v>
      </c>
      <c r="L15" s="23">
        <f>SUM(L4:L14)</f>
        <v>22651488.309999455</v>
      </c>
      <c r="M15" s="17"/>
      <c r="N15" s="17"/>
      <c r="O15" s="17"/>
    </row>
    <row r="16" spans="1:15" ht="16.5" thickTop="1" x14ac:dyDescent="0.25">
      <c r="A16" s="19"/>
      <c r="B16" s="19" t="s">
        <v>46</v>
      </c>
      <c r="C16" s="19" t="s">
        <v>47</v>
      </c>
      <c r="D16" s="19" t="s">
        <v>48</v>
      </c>
      <c r="E16" s="19" t="s">
        <v>49</v>
      </c>
      <c r="F16" s="19" t="s">
        <v>50</v>
      </c>
      <c r="G16" s="19" t="s">
        <v>51</v>
      </c>
      <c r="H16" s="19" t="s">
        <v>52</v>
      </c>
      <c r="I16" s="19"/>
      <c r="J16" s="19" t="s">
        <v>53</v>
      </c>
      <c r="K16" s="19" t="s">
        <v>54</v>
      </c>
      <c r="L16" s="19" t="s">
        <v>55</v>
      </c>
      <c r="M16" s="19"/>
      <c r="N16" s="19"/>
      <c r="O16" s="19"/>
    </row>
    <row r="17" spans="1:15" ht="15.75" x14ac:dyDescent="0.25">
      <c r="A17" s="19"/>
      <c r="C17" s="20"/>
      <c r="D17" s="19"/>
      <c r="E17" s="19"/>
      <c r="F17" s="19"/>
      <c r="G17" s="19"/>
      <c r="H17" s="19"/>
      <c r="I17" s="19"/>
      <c r="J17" s="17" t="s">
        <v>111</v>
      </c>
      <c r="K17" s="19"/>
      <c r="L17" s="24">
        <f>'Certified Tax Collections'!K24</f>
        <v>22651488.309999999</v>
      </c>
      <c r="M17" s="19"/>
      <c r="N17" s="19"/>
      <c r="O17" s="19"/>
    </row>
    <row r="18" spans="1:15" ht="15.75" x14ac:dyDescent="0.25">
      <c r="A18" s="19"/>
      <c r="B18" s="44"/>
      <c r="C18" s="44">
        <f>B15+C15</f>
        <v>1495382745.7099996</v>
      </c>
      <c r="D18" s="44"/>
      <c r="E18" s="44"/>
      <c r="F18" s="44"/>
      <c r="G18" s="44"/>
      <c r="H18" s="44"/>
      <c r="I18" s="19"/>
      <c r="J18" s="17"/>
      <c r="K18" s="44"/>
      <c r="L18" s="19"/>
      <c r="M18" s="19"/>
      <c r="N18" s="19"/>
      <c r="O18" s="19"/>
    </row>
    <row r="19" spans="1:15" ht="16.5" thickBot="1" x14ac:dyDescent="0.3">
      <c r="A19" s="19"/>
      <c r="B19" s="19"/>
      <c r="C19" s="19"/>
      <c r="D19" s="19"/>
      <c r="E19" s="19"/>
      <c r="F19" s="19"/>
      <c r="G19" s="19"/>
      <c r="H19" s="19"/>
      <c r="I19" s="19"/>
      <c r="J19" s="17" t="s">
        <v>16</v>
      </c>
      <c r="K19" s="19"/>
      <c r="L19" s="23">
        <f>L15-L17</f>
        <v>-5.4389238357543945E-7</v>
      </c>
      <c r="M19" s="19"/>
      <c r="N19" s="19"/>
      <c r="O19" s="19"/>
    </row>
    <row r="20" spans="1:15" ht="16.5" thickTop="1" x14ac:dyDescent="0.25">
      <c r="A20" s="25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</row>
    <row r="21" spans="1:15" ht="15.75" x14ac:dyDescent="0.25">
      <c r="A21" s="25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</row>
    <row r="22" spans="1:15" ht="15.75" x14ac:dyDescent="0.25">
      <c r="A22" s="27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19"/>
      <c r="N22" s="19"/>
      <c r="O22" s="19"/>
    </row>
    <row r="23" spans="1:15" ht="15.75" x14ac:dyDescent="0.25">
      <c r="A23" s="25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</row>
    <row r="24" spans="1:15" ht="15.75" x14ac:dyDescent="0.25">
      <c r="A24" s="19" t="s">
        <v>33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</row>
    <row r="25" spans="1:15" ht="15.75" x14ac:dyDescent="0.25">
      <c r="A25" s="25" t="s">
        <v>110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</row>
    <row r="26" spans="1:15" ht="15.75" x14ac:dyDescent="0.25">
      <c r="A26" s="25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</row>
    <row r="27" spans="1:15" ht="15.75" x14ac:dyDescent="0.25">
      <c r="A27" s="25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r="28" spans="1:15" ht="15.75" x14ac:dyDescent="0.25">
      <c r="A28" s="25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</row>
    <row r="29" spans="1:15" ht="15.75" x14ac:dyDescent="0.2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</row>
    <row r="30" spans="1:15" ht="15" customHeight="1" x14ac:dyDescent="0.2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</row>
    <row r="31" spans="1:15" ht="15" customHeight="1" x14ac:dyDescent="0.25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</row>
    <row r="32" spans="1:15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58" spans="1:1" ht="15.75" x14ac:dyDescent="0.25">
      <c r="A58" s="19" t="str">
        <f ca="1">CELL("filename")</f>
        <v>\\pfilepsb\FINANCE\Shared\SSSHARE\MGTACCT\Audit 23-24\Taxes, LID, &amp; TIF 23-24\00 Tax Payments to Jurisdictions 23-24\[00 FY 2023-24 Property Taxe District Receivables Summary Report Example (Fund 700).xlsx]Hillsboro Urban Renewal (700)</v>
      </c>
    </row>
  </sheetData>
  <phoneticPr fontId="0" type="noConversion"/>
  <pageMargins left="0.25" right="0.25" top="1.25" bottom="0.5" header="0.15" footer="0.25"/>
  <pageSetup scale="59" fitToHeight="0" orientation="landscape" r:id="rId1"/>
  <headerFooter alignWithMargins="0">
    <oddHeader>&amp;C&amp;"Calibri,Bold"WASHINGTON COUNTY, OREGON
Taxes Receivable
at June 30, 2023
&amp;A</oddHeader>
    <oddFooter>&amp;L&amp;"Calibri,Regular"Printed on: &amp;D, &amp;T&amp;R&amp;"Calibri,Regular"Page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3D75B-112B-412F-AF61-7900B1A3EB9C}">
  <sheetPr>
    <pageSetUpPr fitToPage="1"/>
  </sheetPr>
  <dimension ref="B1:M45"/>
  <sheetViews>
    <sheetView topLeftCell="A2" zoomScaleNormal="100" zoomScaleSheetLayoutView="80" workbookViewId="0">
      <pane xSplit="2" ySplit="5" topLeftCell="D7" activePane="bottomRight" state="frozen"/>
      <selection activeCell="A2" sqref="A2"/>
      <selection pane="topRight" activeCell="C2" sqref="C2"/>
      <selection pane="bottomLeft" activeCell="A7" sqref="A7"/>
      <selection pane="bottomRight" activeCell="N28" sqref="N28"/>
    </sheetView>
  </sheetViews>
  <sheetFormatPr defaultRowHeight="12.75" x14ac:dyDescent="0.2"/>
  <cols>
    <col min="1" max="1" width="0.85546875" style="46" customWidth="1"/>
    <col min="2" max="2" width="71.7109375" style="46" customWidth="1"/>
    <col min="3" max="10" width="16.7109375" style="46" customWidth="1"/>
    <col min="11" max="11" width="22.42578125" style="46" customWidth="1"/>
    <col min="12" max="12" width="4.7109375" style="46" bestFit="1" customWidth="1"/>
    <col min="13" max="13" width="13.5703125" style="46" bestFit="1" customWidth="1"/>
    <col min="14" max="16384" width="9.140625" style="46"/>
  </cols>
  <sheetData>
    <row r="1" spans="2:12" ht="17.25" hidden="1" customHeight="1" thickBot="1" x14ac:dyDescent="0.25"/>
    <row r="2" spans="2:12" ht="18" x14ac:dyDescent="0.25">
      <c r="B2" s="93" t="s">
        <v>56</v>
      </c>
      <c r="C2" s="93"/>
      <c r="D2" s="93"/>
      <c r="E2" s="93"/>
      <c r="F2" s="93"/>
      <c r="G2" s="93"/>
      <c r="H2" s="93"/>
      <c r="I2" s="94"/>
      <c r="J2" s="47" t="s">
        <v>57</v>
      </c>
      <c r="K2" s="48"/>
    </row>
    <row r="3" spans="2:12" ht="9.75" customHeight="1" x14ac:dyDescent="0.2">
      <c r="J3" s="49" t="s">
        <v>58</v>
      </c>
      <c r="K3" s="50"/>
    </row>
    <row r="4" spans="2:12" x14ac:dyDescent="0.2">
      <c r="B4" s="51" t="s">
        <v>59</v>
      </c>
      <c r="C4" s="52"/>
      <c r="D4" s="52"/>
      <c r="E4" s="52"/>
      <c r="F4" s="52"/>
      <c r="G4" s="52"/>
      <c r="H4" s="52"/>
      <c r="I4" s="52"/>
      <c r="J4" s="53"/>
      <c r="K4" s="50"/>
    </row>
    <row r="5" spans="2:12" ht="6" customHeight="1" thickBot="1" x14ac:dyDescent="0.25">
      <c r="J5" s="54"/>
      <c r="K5" s="55"/>
    </row>
    <row r="6" spans="2:12" ht="15.75" customHeight="1" x14ac:dyDescent="0.25">
      <c r="B6" s="56" t="s">
        <v>60</v>
      </c>
      <c r="C6" s="57" t="s">
        <v>34</v>
      </c>
      <c r="D6" s="57" t="s">
        <v>32</v>
      </c>
      <c r="E6" s="57" t="s">
        <v>30</v>
      </c>
      <c r="F6" s="57" t="s">
        <v>25</v>
      </c>
      <c r="G6" s="57" t="s">
        <v>24</v>
      </c>
      <c r="H6" s="57" t="s">
        <v>21</v>
      </c>
      <c r="I6" s="57" t="s">
        <v>20</v>
      </c>
      <c r="J6" s="57" t="s">
        <v>61</v>
      </c>
      <c r="K6" s="58" t="s">
        <v>62</v>
      </c>
    </row>
    <row r="7" spans="2:12" ht="17.25" customHeight="1" x14ac:dyDescent="0.25">
      <c r="B7" s="59" t="s">
        <v>63</v>
      </c>
      <c r="C7" s="60"/>
      <c r="D7" s="60"/>
      <c r="E7" s="60"/>
      <c r="F7" s="60"/>
      <c r="G7" s="60"/>
      <c r="H7" s="60"/>
      <c r="I7" s="60"/>
      <c r="J7" s="60"/>
      <c r="K7" s="61"/>
    </row>
    <row r="8" spans="2:12" ht="15" customHeight="1" x14ac:dyDescent="0.2">
      <c r="B8" s="62" t="s">
        <v>64</v>
      </c>
      <c r="C8" s="63">
        <v>1475409957.5699999</v>
      </c>
      <c r="D8" s="64"/>
      <c r="E8" s="64"/>
      <c r="F8" s="64"/>
      <c r="G8" s="64"/>
      <c r="H8" s="64"/>
      <c r="I8" s="64"/>
      <c r="J8" s="64"/>
      <c r="K8" s="65"/>
    </row>
    <row r="9" spans="2:12" ht="15" customHeight="1" x14ac:dyDescent="0.2">
      <c r="B9" s="62" t="s">
        <v>65</v>
      </c>
      <c r="C9" s="63">
        <v>1361192201.6600001</v>
      </c>
      <c r="D9" s="64"/>
      <c r="E9" s="64"/>
      <c r="F9" s="64"/>
      <c r="G9" s="64"/>
      <c r="H9" s="64"/>
      <c r="I9" s="64"/>
      <c r="J9" s="64"/>
      <c r="K9" s="66">
        <f>C9</f>
        <v>1361192201.6600001</v>
      </c>
    </row>
    <row r="10" spans="2:12" ht="15" customHeight="1" x14ac:dyDescent="0.2">
      <c r="B10" s="62" t="s">
        <v>66</v>
      </c>
      <c r="C10" s="63">
        <v>62640427.060000002</v>
      </c>
      <c r="D10" s="64"/>
      <c r="E10" s="64"/>
      <c r="F10" s="64"/>
      <c r="G10" s="64"/>
      <c r="H10" s="64"/>
      <c r="I10" s="64"/>
      <c r="J10" s="64"/>
      <c r="K10" s="66">
        <f>C10</f>
        <v>62640427.060000002</v>
      </c>
    </row>
    <row r="11" spans="2:12" ht="15" customHeight="1" x14ac:dyDescent="0.2">
      <c r="B11" s="62" t="s">
        <v>67</v>
      </c>
      <c r="C11" s="63">
        <v>49441683.259999998</v>
      </c>
      <c r="D11" s="64"/>
      <c r="E11" s="64"/>
      <c r="F11" s="64"/>
      <c r="G11" s="64"/>
      <c r="H11" s="64"/>
      <c r="I11" s="64"/>
      <c r="J11" s="64"/>
      <c r="K11" s="66">
        <f>C11</f>
        <v>49441683.259999998</v>
      </c>
    </row>
    <row r="12" spans="2:12" ht="15" customHeight="1" x14ac:dyDescent="0.2">
      <c r="B12" s="62" t="s">
        <v>68</v>
      </c>
      <c r="C12" s="63">
        <v>2135645.59</v>
      </c>
      <c r="D12" s="64"/>
      <c r="E12" s="64"/>
      <c r="F12" s="64"/>
      <c r="G12" s="64"/>
      <c r="H12" s="64"/>
      <c r="I12" s="64"/>
      <c r="J12" s="64"/>
      <c r="K12" s="66">
        <f>C12</f>
        <v>2135645.59</v>
      </c>
    </row>
    <row r="13" spans="2:12" ht="15" customHeight="1" x14ac:dyDescent="0.2">
      <c r="B13" s="62" t="s">
        <v>69</v>
      </c>
      <c r="C13" s="63">
        <f>SUM(C9:C12)</f>
        <v>1475409957.5699999</v>
      </c>
      <c r="D13" s="64"/>
      <c r="E13" s="64"/>
      <c r="F13" s="64"/>
      <c r="G13" s="64"/>
      <c r="H13" s="64"/>
      <c r="I13" s="64"/>
      <c r="J13" s="64"/>
      <c r="K13" s="66">
        <f>SUM(K9:K12)</f>
        <v>1475409957.5699999</v>
      </c>
      <c r="L13" s="46" t="s">
        <v>47</v>
      </c>
    </row>
    <row r="14" spans="2:12" ht="15" customHeight="1" x14ac:dyDescent="0.2">
      <c r="B14" s="62" t="s">
        <v>70</v>
      </c>
      <c r="C14" s="64"/>
      <c r="D14" s="63">
        <v>12579049.439999999</v>
      </c>
      <c r="E14" s="63">
        <v>3647469.74</v>
      </c>
      <c r="F14" s="63">
        <v>1990908.45</v>
      </c>
      <c r="G14" s="63">
        <v>854799.55</v>
      </c>
      <c r="H14" s="63">
        <v>317283.02</v>
      </c>
      <c r="I14" s="63">
        <v>147391.03</v>
      </c>
      <c r="J14" s="63">
        <v>435886.91</v>
      </c>
      <c r="K14" s="66">
        <f>SUM(D14:J14)</f>
        <v>19972788.140000001</v>
      </c>
      <c r="L14" s="46" t="s">
        <v>46</v>
      </c>
    </row>
    <row r="15" spans="2:12" ht="15" customHeight="1" x14ac:dyDescent="0.2">
      <c r="B15" s="62" t="s">
        <v>71</v>
      </c>
      <c r="C15" s="63">
        <v>218604.4</v>
      </c>
      <c r="D15" s="63">
        <v>0</v>
      </c>
      <c r="E15" s="63">
        <v>1774.88</v>
      </c>
      <c r="F15" s="63">
        <v>1504.21</v>
      </c>
      <c r="G15" s="63">
        <v>0</v>
      </c>
      <c r="H15" s="63">
        <v>0</v>
      </c>
      <c r="I15" s="63">
        <v>0</v>
      </c>
      <c r="J15" s="63">
        <v>0</v>
      </c>
      <c r="K15" s="66">
        <f t="shared" ref="K15:K37" si="0">SUM(C15:J15)</f>
        <v>221883.49</v>
      </c>
      <c r="L15" s="67" t="s">
        <v>72</v>
      </c>
    </row>
    <row r="16" spans="2:12" ht="15" customHeight="1" x14ac:dyDescent="0.2">
      <c r="B16" s="68" t="s">
        <v>73</v>
      </c>
      <c r="C16" s="63">
        <f>SUM(C13:C15)</f>
        <v>1475628561.97</v>
      </c>
      <c r="D16" s="63">
        <f>SUM(D14:D15)</f>
        <v>12579049.439999999</v>
      </c>
      <c r="E16" s="63">
        <f t="shared" ref="E16:J16" si="1">SUM(E14:E15)</f>
        <v>3649244.62</v>
      </c>
      <c r="F16" s="63">
        <f t="shared" si="1"/>
        <v>1992412.66</v>
      </c>
      <c r="G16" s="63">
        <f t="shared" si="1"/>
        <v>854799.55</v>
      </c>
      <c r="H16" s="63">
        <f t="shared" si="1"/>
        <v>317283.02</v>
      </c>
      <c r="I16" s="63">
        <f t="shared" si="1"/>
        <v>147391.03</v>
      </c>
      <c r="J16" s="63">
        <f t="shared" si="1"/>
        <v>435886.91</v>
      </c>
      <c r="K16" s="66">
        <f t="shared" si="0"/>
        <v>1495604629.2</v>
      </c>
    </row>
    <row r="17" spans="2:13" ht="15" customHeight="1" x14ac:dyDescent="0.2">
      <c r="B17" s="62" t="s">
        <v>74</v>
      </c>
      <c r="C17" s="63">
        <v>0</v>
      </c>
      <c r="D17" s="63">
        <v>165.8</v>
      </c>
      <c r="E17" s="63">
        <v>12951.22</v>
      </c>
      <c r="F17" s="63">
        <v>9423.1200000000008</v>
      </c>
      <c r="G17" s="63">
        <v>42289.3</v>
      </c>
      <c r="H17" s="63">
        <v>4128.1099999999997</v>
      </c>
      <c r="I17" s="63">
        <v>7051.82</v>
      </c>
      <c r="J17" s="63">
        <v>1239.9000000000001</v>
      </c>
      <c r="K17" s="66">
        <f t="shared" si="0"/>
        <v>77249.26999999999</v>
      </c>
    </row>
    <row r="18" spans="2:13" ht="15" customHeight="1" x14ac:dyDescent="0.2">
      <c r="B18" s="62" t="s">
        <v>75</v>
      </c>
      <c r="C18" s="63">
        <v>8455.85</v>
      </c>
      <c r="D18" s="63">
        <v>7691.05</v>
      </c>
      <c r="E18" s="63">
        <v>7555.59</v>
      </c>
      <c r="F18" s="63">
        <v>7482.89</v>
      </c>
      <c r="G18" s="63">
        <v>7276.15</v>
      </c>
      <c r="H18" s="63">
        <v>7034.99</v>
      </c>
      <c r="I18" s="63">
        <v>6805.92</v>
      </c>
      <c r="J18" s="63">
        <v>0</v>
      </c>
      <c r="K18" s="66">
        <f t="shared" si="0"/>
        <v>52302.439999999995</v>
      </c>
    </row>
    <row r="19" spans="2:13" ht="15" customHeight="1" x14ac:dyDescent="0.2">
      <c r="B19" s="62" t="s">
        <v>76</v>
      </c>
      <c r="C19" s="63">
        <v>8035741.3799999999</v>
      </c>
      <c r="D19" s="63">
        <v>-752876.04</v>
      </c>
      <c r="E19" s="63">
        <v>238872.85</v>
      </c>
      <c r="F19" s="63">
        <v>84904.77</v>
      </c>
      <c r="G19" s="63">
        <v>8101.3</v>
      </c>
      <c r="H19" s="63">
        <v>12228.03</v>
      </c>
      <c r="I19" s="63">
        <v>0</v>
      </c>
      <c r="J19" s="63">
        <v>0</v>
      </c>
      <c r="K19" s="66">
        <f t="shared" si="0"/>
        <v>7626972.2899999991</v>
      </c>
    </row>
    <row r="20" spans="2:13" ht="15" customHeight="1" x14ac:dyDescent="0.2">
      <c r="B20" s="62" t="s">
        <v>77</v>
      </c>
      <c r="C20" s="63">
        <f t="shared" ref="C20:J20" si="2">SUM(C17:C19)</f>
        <v>8044197.2299999995</v>
      </c>
      <c r="D20" s="63">
        <f t="shared" si="2"/>
        <v>-745019.19000000006</v>
      </c>
      <c r="E20" s="63">
        <f t="shared" si="2"/>
        <v>259379.66</v>
      </c>
      <c r="F20" s="63">
        <f t="shared" si="2"/>
        <v>101810.78</v>
      </c>
      <c r="G20" s="63">
        <f t="shared" si="2"/>
        <v>57666.750000000007</v>
      </c>
      <c r="H20" s="63">
        <f t="shared" si="2"/>
        <v>23391.129999999997</v>
      </c>
      <c r="I20" s="63">
        <f t="shared" si="2"/>
        <v>13857.74</v>
      </c>
      <c r="J20" s="63">
        <f t="shared" si="2"/>
        <v>1239.9000000000001</v>
      </c>
      <c r="K20" s="66">
        <f t="shared" si="0"/>
        <v>7756524</v>
      </c>
      <c r="L20" s="67" t="s">
        <v>78</v>
      </c>
      <c r="M20" s="69">
        <f>K15-K20</f>
        <v>-7534640.5099999998</v>
      </c>
    </row>
    <row r="21" spans="2:13" ht="15" customHeight="1" x14ac:dyDescent="0.2">
      <c r="B21" s="68" t="s">
        <v>79</v>
      </c>
      <c r="C21" s="63">
        <f t="shared" ref="C21:J21" si="3">C16-C20</f>
        <v>1467584364.74</v>
      </c>
      <c r="D21" s="63">
        <f t="shared" si="3"/>
        <v>13324068.629999999</v>
      </c>
      <c r="E21" s="63">
        <f t="shared" si="3"/>
        <v>3389864.96</v>
      </c>
      <c r="F21" s="63">
        <f t="shared" si="3"/>
        <v>1890601.88</v>
      </c>
      <c r="G21" s="63">
        <f>G16-G20</f>
        <v>797132.80000000005</v>
      </c>
      <c r="H21" s="63">
        <f t="shared" si="3"/>
        <v>293891.89</v>
      </c>
      <c r="I21" s="63">
        <f t="shared" si="3"/>
        <v>133533.29</v>
      </c>
      <c r="J21" s="63">
        <f t="shared" si="3"/>
        <v>434647.00999999995</v>
      </c>
      <c r="K21" s="66">
        <f t="shared" si="0"/>
        <v>1487848105.2000003</v>
      </c>
    </row>
    <row r="22" spans="2:13" ht="15" customHeight="1" x14ac:dyDescent="0.2">
      <c r="B22" s="62" t="s">
        <v>80</v>
      </c>
      <c r="C22" s="63">
        <v>40213074.710000001</v>
      </c>
      <c r="D22" s="63">
        <v>-44264.13</v>
      </c>
      <c r="E22" s="63">
        <v>-4310.38</v>
      </c>
      <c r="F22" s="63">
        <v>-3047.09</v>
      </c>
      <c r="G22" s="63">
        <v>-62.06</v>
      </c>
      <c r="H22" s="63">
        <v>-126.38</v>
      </c>
      <c r="I22" s="63">
        <v>0</v>
      </c>
      <c r="J22" s="63">
        <v>0</v>
      </c>
      <c r="K22" s="66">
        <f t="shared" si="0"/>
        <v>40161264.669999987</v>
      </c>
      <c r="L22" s="46" t="s">
        <v>53</v>
      </c>
    </row>
    <row r="23" spans="2:13" ht="15" customHeight="1" x14ac:dyDescent="0.2">
      <c r="B23" s="62" t="s">
        <v>81</v>
      </c>
      <c r="C23" s="63">
        <v>1412980247.78</v>
      </c>
      <c r="D23" s="63">
        <v>9120435.8900000006</v>
      </c>
      <c r="E23" s="63">
        <v>1320593.1599999999</v>
      </c>
      <c r="F23" s="63">
        <v>1036186.4</v>
      </c>
      <c r="G23" s="63">
        <v>406371.61</v>
      </c>
      <c r="H23" s="63">
        <v>92467.06</v>
      </c>
      <c r="I23" s="63">
        <v>43255.94</v>
      </c>
      <c r="J23" s="63">
        <v>35794.379999999997</v>
      </c>
      <c r="K23" s="66">
        <f t="shared" si="0"/>
        <v>1425035352.2200003</v>
      </c>
      <c r="L23" s="46" t="s">
        <v>49</v>
      </c>
    </row>
    <row r="24" spans="2:13" ht="15" customHeight="1" x14ac:dyDescent="0.2">
      <c r="B24" s="68" t="s">
        <v>82</v>
      </c>
      <c r="C24" s="70">
        <f>C21-C22-C23</f>
        <v>14391042.25</v>
      </c>
      <c r="D24" s="70">
        <f t="shared" ref="D24:J24" si="4">D21-D22-D23</f>
        <v>4247896.8699999992</v>
      </c>
      <c r="E24" s="70">
        <f t="shared" si="4"/>
        <v>2073582.18</v>
      </c>
      <c r="F24" s="70">
        <f t="shared" si="4"/>
        <v>857462.57</v>
      </c>
      <c r="G24" s="70">
        <f t="shared" si="4"/>
        <v>390823.25000000012</v>
      </c>
      <c r="H24" s="70">
        <f t="shared" si="4"/>
        <v>201551.21000000002</v>
      </c>
      <c r="I24" s="70">
        <f t="shared" si="4"/>
        <v>90277.35</v>
      </c>
      <c r="J24" s="70">
        <f t="shared" si="4"/>
        <v>398852.62999999995</v>
      </c>
      <c r="K24" s="71">
        <f>SUM(C24:J24)</f>
        <v>22651488.309999999</v>
      </c>
      <c r="L24" s="46" t="s">
        <v>55</v>
      </c>
    </row>
    <row r="25" spans="2:13" ht="15" customHeight="1" x14ac:dyDescent="0.2">
      <c r="B25" s="62" t="s">
        <v>83</v>
      </c>
      <c r="C25" s="46">
        <f>1-C24/C21</f>
        <v>0.99019406134614307</v>
      </c>
      <c r="D25" s="72">
        <f t="shared" ref="D25:I25" si="5">1-D24/D21</f>
        <v>0.68118620610857672</v>
      </c>
      <c r="E25" s="72">
        <f t="shared" si="5"/>
        <v>0.38829947373478857</v>
      </c>
      <c r="F25" s="72">
        <f t="shared" si="5"/>
        <v>0.54646053245223691</v>
      </c>
      <c r="G25" s="72">
        <f t="shared" si="5"/>
        <v>0.50971375158568299</v>
      </c>
      <c r="H25" s="72">
        <f t="shared" si="5"/>
        <v>0.31419948335423609</v>
      </c>
      <c r="I25" s="72">
        <f t="shared" si="5"/>
        <v>0.32393375464650054</v>
      </c>
      <c r="J25" s="60"/>
      <c r="K25" s="61"/>
    </row>
    <row r="26" spans="2:13" ht="15" customHeight="1" x14ac:dyDescent="0.25">
      <c r="B26" s="59" t="s">
        <v>84</v>
      </c>
      <c r="C26" s="60"/>
      <c r="D26" s="60"/>
      <c r="E26" s="60"/>
      <c r="F26" s="60"/>
      <c r="G26" s="60"/>
      <c r="H26" s="60"/>
      <c r="I26" s="60"/>
      <c r="J26" s="60"/>
      <c r="K26" s="61"/>
    </row>
    <row r="27" spans="2:13" ht="15" customHeight="1" x14ac:dyDescent="0.2">
      <c r="B27" s="62" t="s">
        <v>85</v>
      </c>
      <c r="C27" s="63">
        <v>12944155.73</v>
      </c>
      <c r="D27" s="63">
        <v>3602205.65</v>
      </c>
      <c r="E27" s="63">
        <v>1628992.97</v>
      </c>
      <c r="F27" s="63">
        <v>633553.65</v>
      </c>
      <c r="G27" s="63">
        <v>164072.04</v>
      </c>
      <c r="H27" s="63">
        <v>52972.29</v>
      </c>
      <c r="I27" s="63">
        <v>33672.050000000003</v>
      </c>
      <c r="J27" s="63">
        <v>166265.99</v>
      </c>
      <c r="K27" s="66">
        <f t="shared" si="0"/>
        <v>19225890.369999997</v>
      </c>
    </row>
    <row r="28" spans="2:13" ht="15" customHeight="1" x14ac:dyDescent="0.2">
      <c r="B28" s="62" t="s">
        <v>86</v>
      </c>
      <c r="C28" s="63">
        <v>1275110.6499999999</v>
      </c>
      <c r="D28" s="63">
        <v>554004.73</v>
      </c>
      <c r="E28" s="63">
        <v>380449.09</v>
      </c>
      <c r="F28" s="63">
        <v>168808.19</v>
      </c>
      <c r="G28" s="63">
        <v>180137.48</v>
      </c>
      <c r="H28" s="63">
        <v>121023.81</v>
      </c>
      <c r="I28" s="63">
        <v>43825.3</v>
      </c>
      <c r="J28" s="63">
        <v>128897.88</v>
      </c>
      <c r="K28" s="66">
        <f t="shared" si="0"/>
        <v>2852257.1299999994</v>
      </c>
    </row>
    <row r="29" spans="2:13" ht="15" customHeight="1" x14ac:dyDescent="0.2">
      <c r="B29" s="62" t="s">
        <v>87</v>
      </c>
      <c r="C29" s="63">
        <v>23911.46</v>
      </c>
      <c r="D29" s="63">
        <v>20328.419999999998</v>
      </c>
      <c r="E29" s="63">
        <v>20226.990000000002</v>
      </c>
      <c r="F29" s="63">
        <v>20259.36</v>
      </c>
      <c r="G29" s="63">
        <v>18411</v>
      </c>
      <c r="H29" s="63">
        <v>6263.01</v>
      </c>
      <c r="I29" s="63">
        <v>0</v>
      </c>
      <c r="J29" s="63">
        <v>0</v>
      </c>
      <c r="K29" s="66">
        <f t="shared" si="0"/>
        <v>109400.23999999999</v>
      </c>
    </row>
    <row r="30" spans="2:13" ht="15" customHeight="1" x14ac:dyDescent="0.2">
      <c r="B30" s="62" t="s">
        <v>88</v>
      </c>
      <c r="C30" s="63">
        <v>147864.41</v>
      </c>
      <c r="D30" s="63">
        <v>71358.070000000007</v>
      </c>
      <c r="E30" s="63">
        <v>43913.13</v>
      </c>
      <c r="F30" s="63">
        <v>34841.370000000003</v>
      </c>
      <c r="G30" s="63">
        <v>28202.73</v>
      </c>
      <c r="H30" s="63">
        <v>21292.1</v>
      </c>
      <c r="I30" s="63">
        <v>12780</v>
      </c>
      <c r="J30" s="63">
        <v>103688.76</v>
      </c>
      <c r="K30" s="66">
        <f t="shared" si="0"/>
        <v>463940.56999999995</v>
      </c>
    </row>
    <row r="31" spans="2:13" ht="15" customHeight="1" x14ac:dyDescent="0.2">
      <c r="B31" s="68" t="s">
        <v>89</v>
      </c>
      <c r="C31" s="70">
        <f>SUM(C27:C30)</f>
        <v>14391042.250000002</v>
      </c>
      <c r="D31" s="70">
        <f t="shared" ref="D31:J31" si="6">SUM(D27:D30)</f>
        <v>4247896.87</v>
      </c>
      <c r="E31" s="70">
        <f t="shared" si="6"/>
        <v>2073582.18</v>
      </c>
      <c r="F31" s="70">
        <f t="shared" si="6"/>
        <v>857462.57000000007</v>
      </c>
      <c r="G31" s="70">
        <f t="shared" si="6"/>
        <v>390823.25</v>
      </c>
      <c r="H31" s="70">
        <f t="shared" si="6"/>
        <v>201551.21000000002</v>
      </c>
      <c r="I31" s="70">
        <f t="shared" si="6"/>
        <v>90277.35</v>
      </c>
      <c r="J31" s="70">
        <f t="shared" si="6"/>
        <v>398852.63</v>
      </c>
      <c r="K31" s="71">
        <f t="shared" si="0"/>
        <v>22651488.310000002</v>
      </c>
    </row>
    <row r="32" spans="2:13" ht="15" customHeight="1" x14ac:dyDescent="0.2">
      <c r="B32" s="62" t="s">
        <v>90</v>
      </c>
      <c r="C32" s="63">
        <v>1893550.02</v>
      </c>
      <c r="D32" s="63">
        <v>1077360.1299999999</v>
      </c>
      <c r="E32" s="63">
        <v>458861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6">
        <f t="shared" si="0"/>
        <v>3429771.15</v>
      </c>
    </row>
    <row r="33" spans="2:13" ht="15" customHeight="1" x14ac:dyDescent="0.2">
      <c r="B33" s="62" t="s">
        <v>91</v>
      </c>
      <c r="C33" s="63">
        <v>0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6">
        <f t="shared" si="0"/>
        <v>0</v>
      </c>
    </row>
    <row r="34" spans="2:13" ht="15" customHeight="1" x14ac:dyDescent="0.2">
      <c r="B34" s="62" t="s">
        <v>92</v>
      </c>
      <c r="C34" s="63">
        <v>141704.35999999999</v>
      </c>
      <c r="D34" s="63">
        <v>282930.21999999997</v>
      </c>
      <c r="E34" s="63">
        <v>152616.93</v>
      </c>
      <c r="F34" s="63">
        <v>178795.78</v>
      </c>
      <c r="G34" s="63">
        <v>74023.58</v>
      </c>
      <c r="H34" s="63">
        <v>19804.45</v>
      </c>
      <c r="I34" s="63">
        <v>10070.49</v>
      </c>
      <c r="J34" s="63">
        <v>25591.93</v>
      </c>
      <c r="K34" s="66">
        <f t="shared" si="0"/>
        <v>885537.74</v>
      </c>
      <c r="L34" s="67" t="s">
        <v>51</v>
      </c>
    </row>
    <row r="35" spans="2:13" ht="15" customHeight="1" x14ac:dyDescent="0.2">
      <c r="B35" s="62" t="s">
        <v>93</v>
      </c>
      <c r="C35" s="63">
        <v>33574.870000000003</v>
      </c>
      <c r="D35" s="63">
        <v>66076.02</v>
      </c>
      <c r="E35" s="63">
        <v>35468.71</v>
      </c>
      <c r="F35" s="63">
        <v>41413.980000000003</v>
      </c>
      <c r="G35" s="63">
        <v>17201.75</v>
      </c>
      <c r="H35" s="63">
        <v>4474.18</v>
      </c>
      <c r="I35" s="63">
        <v>2254.4299999999998</v>
      </c>
      <c r="J35" s="63">
        <v>5666.38</v>
      </c>
      <c r="K35" s="66">
        <f t="shared" si="0"/>
        <v>206130.32</v>
      </c>
      <c r="L35" s="67" t="s">
        <v>52</v>
      </c>
    </row>
    <row r="36" spans="2:13" ht="15" customHeight="1" x14ac:dyDescent="0.2">
      <c r="B36" s="62" t="s">
        <v>94</v>
      </c>
      <c r="C36" s="73">
        <v>228206.64</v>
      </c>
      <c r="D36" s="73">
        <v>457077.08</v>
      </c>
      <c r="E36" s="73">
        <v>252124.38</v>
      </c>
      <c r="F36" s="73">
        <v>303332.77</v>
      </c>
      <c r="G36" s="73">
        <v>135391.51999999999</v>
      </c>
      <c r="H36" s="73">
        <v>48196.67</v>
      </c>
      <c r="I36" s="73">
        <v>26236.67</v>
      </c>
      <c r="J36" s="73">
        <v>41613.53</v>
      </c>
      <c r="K36" s="66">
        <f t="shared" si="0"/>
        <v>1492179.26</v>
      </c>
      <c r="L36" s="67" t="s">
        <v>54</v>
      </c>
      <c r="M36" s="69">
        <f>-SUM(K34:K36)</f>
        <v>-2583847.3200000003</v>
      </c>
    </row>
    <row r="37" spans="2:13" ht="15" customHeight="1" thickBot="1" x14ac:dyDescent="0.25">
      <c r="B37" s="74" t="s">
        <v>95</v>
      </c>
      <c r="C37" s="75">
        <v>40008.53</v>
      </c>
      <c r="D37" s="75">
        <v>53502.55</v>
      </c>
      <c r="E37" s="75">
        <v>28708.94</v>
      </c>
      <c r="F37" s="75">
        <v>25168.51</v>
      </c>
      <c r="G37" s="75">
        <v>217.7</v>
      </c>
      <c r="H37" s="75">
        <v>2215.39</v>
      </c>
      <c r="I37" s="75">
        <v>0</v>
      </c>
      <c r="J37" s="75">
        <v>0</v>
      </c>
      <c r="K37" s="76">
        <f t="shared" si="0"/>
        <v>149821.62000000002</v>
      </c>
      <c r="L37" s="69"/>
      <c r="M37" s="67"/>
    </row>
    <row r="38" spans="2:13" x14ac:dyDescent="0.2">
      <c r="B38" s="77"/>
      <c r="J38" s="78" t="s">
        <v>96</v>
      </c>
      <c r="K38" s="79" t="s">
        <v>97</v>
      </c>
    </row>
    <row r="39" spans="2:13" x14ac:dyDescent="0.2">
      <c r="B39" s="95" t="s">
        <v>98</v>
      </c>
      <c r="C39" s="95"/>
      <c r="D39" s="95"/>
      <c r="E39" s="95"/>
      <c r="F39" s="95"/>
      <c r="G39" s="95"/>
      <c r="H39" s="95"/>
      <c r="J39" s="78" t="s">
        <v>99</v>
      </c>
      <c r="K39" s="80" t="s">
        <v>100</v>
      </c>
    </row>
    <row r="40" spans="2:13" x14ac:dyDescent="0.2">
      <c r="B40" s="81"/>
      <c r="J40" s="52"/>
      <c r="K40" s="80" t="s">
        <v>101</v>
      </c>
    </row>
    <row r="41" spans="2:13" x14ac:dyDescent="0.2">
      <c r="B41" s="81" t="s">
        <v>102</v>
      </c>
      <c r="D41" s="46" t="s">
        <v>103</v>
      </c>
      <c r="H41" s="46" t="s">
        <v>104</v>
      </c>
      <c r="J41" s="52"/>
      <c r="K41" s="80" t="s">
        <v>105</v>
      </c>
    </row>
    <row r="42" spans="2:13" x14ac:dyDescent="0.2">
      <c r="B42" s="81" t="s">
        <v>106</v>
      </c>
      <c r="D42" s="81" t="s">
        <v>107</v>
      </c>
      <c r="H42" s="81" t="s">
        <v>108</v>
      </c>
      <c r="J42" s="52"/>
      <c r="K42" s="80" t="s">
        <v>109</v>
      </c>
    </row>
    <row r="45" spans="2:13" x14ac:dyDescent="0.2">
      <c r="C45" s="69"/>
      <c r="D45" s="69"/>
      <c r="E45" s="69"/>
      <c r="F45" s="69"/>
      <c r="G45" s="69"/>
      <c r="H45" s="69"/>
      <c r="I45" s="69"/>
      <c r="J45" s="69"/>
    </row>
  </sheetData>
  <mergeCells count="2">
    <mergeCell ref="B2:I2"/>
    <mergeCell ref="B39:H39"/>
  </mergeCells>
  <printOptions horizontalCentered="1" verticalCentered="1"/>
  <pageMargins left="0" right="0" top="0" bottom="2" header="0.5" footer="0.25"/>
  <pageSetup paperSize="5" scale="7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Hillsboro Urban Renewal (700)</vt:lpstr>
      <vt:lpstr>Total Taxes Receivable</vt:lpstr>
      <vt:lpstr>Certified Tax Collections</vt:lpstr>
      <vt:lpstr>'Hillsboro Urban Renewal (700)'!Print_Area</vt:lpstr>
    </vt:vector>
  </TitlesOfParts>
  <Company>Washington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JoshuaS</dc:creator>
  <cp:lastModifiedBy>Yaling Huang-Dressel</cp:lastModifiedBy>
  <cp:lastPrinted>2024-11-08T21:34:08Z</cp:lastPrinted>
  <dcterms:created xsi:type="dcterms:W3CDTF">2006-07-21T17:53:02Z</dcterms:created>
  <dcterms:modified xsi:type="dcterms:W3CDTF">2024-11-13T22:15:17Z</dcterms:modified>
</cp:coreProperties>
</file>